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drih1\OneDrive - Medtronic PLC\Desktop\Goals\CVG\TAVI\CJC\"/>
    </mc:Choice>
  </mc:AlternateContent>
  <xr:revisionPtr revIDLastSave="0" documentId="13_ncr:1_{71195664-A19F-4F7A-8A0A-1A442BEA7DE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cenario" sheetId="1" r:id="rId1"/>
    <sheet name="Annual Cost + FU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4" i="2" l="1"/>
  <c r="F18" i="2"/>
  <c r="F19" i="2"/>
  <c r="F20" i="2"/>
  <c r="F21" i="2"/>
  <c r="F22" i="2"/>
  <c r="F23" i="2"/>
  <c r="F24" i="2"/>
  <c r="G26" i="2"/>
  <c r="G28" i="2"/>
  <c r="G29" i="2"/>
  <c r="F27" i="2" l="1"/>
  <c r="G23" i="2"/>
  <c r="G20" i="2"/>
  <c r="F28" i="2" l="1"/>
  <c r="B1" i="2"/>
  <c r="G10" i="2" l="1"/>
  <c r="H11" i="2"/>
  <c r="G11" i="2"/>
  <c r="G6" i="2"/>
  <c r="G7" i="2"/>
  <c r="G8" i="2"/>
  <c r="G9" i="2"/>
  <c r="I11" i="2" l="1"/>
  <c r="C60" i="1"/>
  <c r="C59" i="1"/>
  <c r="G31" i="2" l="1"/>
  <c r="F32" i="2"/>
  <c r="F29" i="2"/>
  <c r="D14" i="1"/>
  <c r="E8" i="1"/>
  <c r="D8" i="1"/>
  <c r="C14" i="1"/>
  <c r="E14" i="1" s="1"/>
  <c r="D13" i="1"/>
  <c r="D12" i="1"/>
  <c r="D11" i="1"/>
  <c r="D10" i="1"/>
  <c r="D9" i="1"/>
  <c r="E13" i="1"/>
  <c r="C12" i="1"/>
  <c r="E12" i="1" s="1"/>
  <c r="C11" i="1"/>
  <c r="E11" i="1" s="1"/>
  <c r="C10" i="1"/>
  <c r="E10" i="1" s="1"/>
  <c r="C9" i="1"/>
  <c r="E9" i="1" s="1"/>
  <c r="G38" i="2" l="1"/>
  <c r="G37" i="2"/>
  <c r="F38" i="2"/>
  <c r="F37" i="2"/>
  <c r="G19" i="2"/>
  <c r="G21" i="2"/>
  <c r="G22" i="2"/>
  <c r="G24" i="2"/>
  <c r="H10" i="2"/>
  <c r="H9" i="2"/>
  <c r="H8" i="2"/>
  <c r="H7" i="2"/>
  <c r="H6" i="2"/>
  <c r="H5" i="2"/>
  <c r="G5" i="2"/>
  <c r="H12" i="2" l="1"/>
  <c r="H13" i="2" s="1"/>
  <c r="G12" i="2"/>
  <c r="G13" i="2" s="1"/>
  <c r="I10" i="2"/>
  <c r="I7" i="2"/>
  <c r="I8" i="2"/>
  <c r="I5" i="2"/>
  <c r="I6" i="2"/>
  <c r="I9" i="2"/>
  <c r="I13" i="2" l="1"/>
  <c r="I12" i="2"/>
  <c r="F26" i="2"/>
  <c r="G34" i="2"/>
  <c r="G35" i="2"/>
  <c r="F35" i="2"/>
  <c r="G18" i="2"/>
  <c r="G39" i="2" l="1"/>
  <c r="C50" i="1" s="1"/>
  <c r="F39" i="2"/>
  <c r="C48" i="1"/>
  <c r="C45" i="1" s="1"/>
  <c r="C49" i="1" s="1"/>
  <c r="C56" i="1" l="1"/>
  <c r="C46" i="1"/>
  <c r="C57" i="1" s="1"/>
  <c r="G40" i="2"/>
  <c r="G41" i="2" s="1"/>
  <c r="F14" i="1" l="1"/>
  <c r="C52" i="1"/>
  <c r="C53" i="1"/>
  <c r="F8" i="1"/>
  <c r="F11" i="1"/>
  <c r="F12" i="1"/>
  <c r="F9" i="1"/>
  <c r="F10" i="1"/>
  <c r="F13" i="1"/>
  <c r="G10" i="1" l="1"/>
  <c r="H10" i="1" s="1"/>
  <c r="G9" i="1"/>
  <c r="H9" i="1" s="1"/>
  <c r="G12" i="1"/>
  <c r="H12" i="1" s="1"/>
  <c r="G11" i="1"/>
  <c r="H11" i="1" s="1"/>
  <c r="G14" i="1"/>
  <c r="H14" i="1" s="1"/>
  <c r="G13" i="1"/>
  <c r="H13" i="1" s="1"/>
  <c r="C54" i="1"/>
</calcChain>
</file>

<file path=xl/sharedStrings.xml><?xml version="1.0" encoding="utf-8"?>
<sst xmlns="http://schemas.openxmlformats.org/spreadsheetml/2006/main" count="118" uniqueCount="88">
  <si>
    <t>Hospital</t>
  </si>
  <si>
    <t xml:space="preserve">Number of SAVR cases </t>
  </si>
  <si>
    <t xml:space="preserve">Number of TAVI cases </t>
  </si>
  <si>
    <t>Percentage of SAVR cases</t>
  </si>
  <si>
    <t>Percentage of TVAI cases</t>
  </si>
  <si>
    <t>Major Stroke</t>
  </si>
  <si>
    <t>Acute Episode</t>
  </si>
  <si>
    <t>Major vascular complications</t>
  </si>
  <si>
    <t>Life threatening bleeding</t>
  </si>
  <si>
    <t>SAVR</t>
  </si>
  <si>
    <t>Baseline</t>
  </si>
  <si>
    <t>SAVR %</t>
  </si>
  <si>
    <t>SAVR Cases</t>
  </si>
  <si>
    <t>Scenario 1</t>
  </si>
  <si>
    <t>Scenario 3</t>
  </si>
  <si>
    <t>Scenario 4</t>
  </si>
  <si>
    <t>First year Cost</t>
  </si>
  <si>
    <t>Valve</t>
  </si>
  <si>
    <t>No.</t>
  </si>
  <si>
    <t># used</t>
  </si>
  <si>
    <t>Hours</t>
  </si>
  <si>
    <t>Min</t>
  </si>
  <si>
    <t>Cardiologist</t>
  </si>
  <si>
    <t>Non-Cardiology</t>
  </si>
  <si>
    <t>Visit</t>
  </si>
  <si>
    <t xml:space="preserve">Procedure  </t>
  </si>
  <si>
    <t>Unit Cost</t>
  </si>
  <si>
    <t>Hospital Stay</t>
  </si>
  <si>
    <t>LOS</t>
  </si>
  <si>
    <t>Surgical Valve</t>
  </si>
  <si>
    <t>Acute Kidney Injury</t>
  </si>
  <si>
    <t>Guide Catheter</t>
  </si>
  <si>
    <t>Follow-up Care</t>
  </si>
  <si>
    <t>Cardiac OR</t>
  </si>
  <si>
    <t>Unit</t>
  </si>
  <si>
    <t>TAVR %</t>
  </si>
  <si>
    <t>TAVR</t>
  </si>
  <si>
    <t>Cost</t>
  </si>
  <si>
    <t>days</t>
  </si>
  <si>
    <t>Scenario 2</t>
  </si>
  <si>
    <t>Total cost of care for SAVR</t>
  </si>
  <si>
    <t>Total Cost of Care Scenario</t>
  </si>
  <si>
    <t>NAME</t>
  </si>
  <si>
    <t>Average cost of SAVR procedure</t>
  </si>
  <si>
    <t>Scenario 5</t>
  </si>
  <si>
    <t>Scenario 6</t>
  </si>
  <si>
    <t xml:space="preserve">Event </t>
  </si>
  <si>
    <t xml:space="preserve">Total </t>
  </si>
  <si>
    <t>Intervention Adverse Events Cost</t>
  </si>
  <si>
    <t>Description</t>
  </si>
  <si>
    <t>Delta</t>
  </si>
  <si>
    <t>Cath lab</t>
  </si>
  <si>
    <t>Incremental cost of AEs with SAVR</t>
  </si>
  <si>
    <t>Total Number of patients</t>
  </si>
  <si>
    <t xml:space="preserve">Cost of care </t>
  </si>
  <si>
    <t>Incremental Cost</t>
  </si>
  <si>
    <t xml:space="preserve">Number of cases </t>
  </si>
  <si>
    <t>Total cost of care for TAVR</t>
  </si>
  <si>
    <t>Incremental procedure cost for TAVR</t>
  </si>
  <si>
    <t>TAVR Cases</t>
  </si>
  <si>
    <t>Average Cost of TAVR procedure</t>
  </si>
  <si>
    <t>Incremental cost</t>
  </si>
  <si>
    <t xml:space="preserve">Incremental cost per TAVR case vs. SAVR </t>
  </si>
  <si>
    <t>Difference in Hospital stay</t>
  </si>
  <si>
    <t>ICU stay (hours)</t>
  </si>
  <si>
    <t>Overall LOS (days)</t>
  </si>
  <si>
    <t>Readmission HF</t>
  </si>
  <si>
    <t>Percutaneous Access</t>
  </si>
  <si>
    <t>Perfusion</t>
  </si>
  <si>
    <t>Sternal Wires</t>
  </si>
  <si>
    <t>Pacemaker implant</t>
  </si>
  <si>
    <t>Inflation Device</t>
  </si>
  <si>
    <t>Procedure</t>
  </si>
  <si>
    <t xml:space="preserve">Difference on total hospital budget </t>
  </si>
  <si>
    <t>Dollars</t>
  </si>
  <si>
    <t>Percentage</t>
  </si>
  <si>
    <t>Radio graphic contrast</t>
  </si>
  <si>
    <t>Ml</t>
  </si>
  <si>
    <t>Lau 2021</t>
  </si>
  <si>
    <t>CIHI PCE</t>
  </si>
  <si>
    <t>Tran 2016</t>
  </si>
  <si>
    <t>Lau 2020</t>
  </si>
  <si>
    <t>Source</t>
  </si>
  <si>
    <t>CV ICU</t>
  </si>
  <si>
    <t>Atrial Fibrillation</t>
  </si>
  <si>
    <t>Various sutures</t>
  </si>
  <si>
    <t>Valvuplasty Balloon</t>
  </si>
  <si>
    <t xml:space="preserve">Supplemental Appendix S1 - Proportion of TAVR vs. SAVR for the Low Risk AS Patients: A scenario Analysis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</si>
</sst>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$&quot;#,##0"/>
    <numFmt numFmtId="165" formatCode="&quot;$&quot;#,##0.0"/>
    <numFmt numFmtId="166" formatCode="0.0"/>
    <numFmt numFmtId="167" formatCode="&quot;$&quot;#,##0.00"/>
    <numFmt numFmtId="168" formatCode="0.0%"/>
  </numFmts>
  <fonts count="7" x14ac:knownFonts="1"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i/>
      <sz val="9"/>
      <name val="Calibri"/>
      <family val="2"/>
      <scheme val="minor"/>
    </font>
    <font>
      <sz val="8"/>
      <name val="Calibri"/>
      <family val="2"/>
      <scheme val="minor"/>
    </font>
    <font>
      <i/>
      <sz val="9"/>
      <name val="Calibri"/>
      <family val="2"/>
      <scheme val="minor"/>
    </font>
    <font>
      <sz val="9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2" fillId="2" borderId="0" xfId="0" applyFont="1" applyFill="1" applyAlignment="1">
      <alignment horizontal="left" vertical="center"/>
    </xf>
    <xf numFmtId="0" fontId="1" fillId="2" borderId="0" xfId="0" applyFont="1" applyFill="1"/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2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left"/>
    </xf>
    <xf numFmtId="9" fontId="1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164" fontId="1" fillId="2" borderId="0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168" fontId="1" fillId="2" borderId="0" xfId="0" applyNumberFormat="1" applyFont="1" applyFill="1" applyAlignment="1">
      <alignment horizontal="center"/>
    </xf>
    <xf numFmtId="3" fontId="1" fillId="2" borderId="0" xfId="0" applyNumberFormat="1" applyFont="1" applyFill="1" applyBorder="1" applyAlignment="1">
      <alignment horizontal="center"/>
    </xf>
    <xf numFmtId="3" fontId="1" fillId="2" borderId="0" xfId="0" applyNumberFormat="1" applyFont="1" applyFill="1" applyAlignment="1">
      <alignment horizontal="center"/>
    </xf>
    <xf numFmtId="0" fontId="2" fillId="2" borderId="0" xfId="0" applyFont="1" applyFill="1"/>
    <xf numFmtId="168" fontId="1" fillId="2" borderId="0" xfId="0" applyNumberFormat="1" applyFont="1" applyFill="1"/>
    <xf numFmtId="3" fontId="1" fillId="2" borderId="0" xfId="0" applyNumberFormat="1" applyFont="1" applyFill="1" applyBorder="1"/>
    <xf numFmtId="0" fontId="6" fillId="2" borderId="0" xfId="0" applyFont="1" applyFill="1"/>
    <xf numFmtId="0" fontId="2" fillId="2" borderId="0" xfId="0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/>
    <xf numFmtId="168" fontId="1" fillId="2" borderId="0" xfId="0" applyNumberFormat="1" applyFont="1" applyFill="1" applyBorder="1"/>
    <xf numFmtId="165" fontId="1" fillId="2" borderId="0" xfId="0" applyNumberFormat="1" applyFont="1" applyFill="1" applyBorder="1"/>
    <xf numFmtId="166" fontId="2" fillId="2" borderId="0" xfId="0" applyNumberFormat="1" applyFont="1" applyFill="1" applyBorder="1"/>
    <xf numFmtId="166" fontId="1" fillId="2" borderId="0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0" xfId="0" applyFont="1" applyFill="1" applyAlignment="1">
      <alignment horizontal="center" vertical="center"/>
    </xf>
    <xf numFmtId="167" fontId="1" fillId="2" borderId="0" xfId="0" applyNumberFormat="1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/>
    </xf>
    <xf numFmtId="165" fontId="1" fillId="2" borderId="0" xfId="0" applyNumberFormat="1" applyFont="1" applyFill="1"/>
    <xf numFmtId="0" fontId="1" fillId="2" borderId="0" xfId="0" applyFont="1" applyFill="1" applyAlignment="1">
      <alignment horizontal="right" vertical="center"/>
    </xf>
    <xf numFmtId="0" fontId="1" fillId="2" borderId="0" xfId="0" applyFont="1" applyFill="1" applyBorder="1" applyProtection="1"/>
    <xf numFmtId="0" fontId="2" fillId="2" borderId="0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center" vertical="center"/>
    </xf>
    <xf numFmtId="168" fontId="1" fillId="2" borderId="0" xfId="0" applyNumberFormat="1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 applyProtection="1">
      <alignment horizontal="center"/>
    </xf>
    <xf numFmtId="164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/>
      <protection hidden="1"/>
    </xf>
    <xf numFmtId="9" fontId="1" fillId="2" borderId="0" xfId="0" applyNumberFormat="1" applyFont="1" applyFill="1" applyBorder="1" applyAlignment="1" applyProtection="1">
      <alignment horizontal="center" vertical="center"/>
      <protection hidden="1"/>
    </xf>
    <xf numFmtId="0" fontId="1" fillId="2" borderId="0" xfId="0" applyFont="1" applyFill="1" applyBorder="1" applyAlignment="1" applyProtection="1">
      <alignment horizontal="center" vertical="center"/>
      <protection hidden="1"/>
    </xf>
    <xf numFmtId="164" fontId="1" fillId="2" borderId="0" xfId="0" applyNumberFormat="1" applyFont="1" applyFill="1" applyBorder="1" applyAlignment="1" applyProtection="1">
      <alignment horizontal="center"/>
      <protection hidden="1"/>
    </xf>
    <xf numFmtId="3" fontId="1" fillId="2" borderId="0" xfId="0" applyNumberFormat="1" applyFont="1" applyFill="1" applyAlignment="1" applyProtection="1">
      <alignment horizontal="center"/>
      <protection hidden="1"/>
    </xf>
    <xf numFmtId="168" fontId="1" fillId="2" borderId="0" xfId="0" applyNumberFormat="1" applyFont="1" applyFill="1" applyAlignment="1" applyProtection="1">
      <alignment horizontal="center"/>
      <protection hidden="1"/>
    </xf>
    <xf numFmtId="0" fontId="1" fillId="2" borderId="0" xfId="0" applyFont="1" applyFill="1" applyProtection="1">
      <protection hidden="1"/>
    </xf>
    <xf numFmtId="0" fontId="6" fillId="2" borderId="0" xfId="0" applyFont="1" applyFill="1" applyBorder="1" applyAlignment="1" applyProtection="1">
      <alignment horizontal="center"/>
      <protection hidden="1"/>
    </xf>
    <xf numFmtId="0" fontId="6" fillId="2" borderId="0" xfId="0" applyFont="1" applyFill="1" applyBorder="1" applyProtection="1">
      <protection hidden="1"/>
    </xf>
    <xf numFmtId="0" fontId="6" fillId="2" borderId="0" xfId="0" applyFont="1" applyFill="1" applyProtection="1">
      <protection hidden="1"/>
    </xf>
    <xf numFmtId="164" fontId="6" fillId="2" borderId="0" xfId="0" applyNumberFormat="1" applyFont="1" applyFill="1" applyProtection="1">
      <protection hidden="1"/>
    </xf>
    <xf numFmtId="10" fontId="6" fillId="2" borderId="0" xfId="0" applyNumberFormat="1" applyFont="1" applyFill="1" applyProtection="1">
      <protection hidden="1"/>
    </xf>
    <xf numFmtId="0" fontId="6" fillId="2" borderId="0" xfId="0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Border="1" applyAlignment="1" applyProtection="1">
      <alignment wrapText="1"/>
      <protection hidden="1"/>
    </xf>
    <xf numFmtId="168" fontId="6" fillId="2" borderId="0" xfId="0" applyNumberFormat="1" applyFont="1" applyFill="1" applyProtection="1">
      <protection hidden="1"/>
    </xf>
    <xf numFmtId="9" fontId="6" fillId="2" borderId="0" xfId="0" applyNumberFormat="1" applyFont="1" applyFill="1" applyBorder="1" applyProtection="1">
      <protection hidden="1"/>
    </xf>
    <xf numFmtId="164" fontId="6" fillId="2" borderId="0" xfId="0" applyNumberFormat="1" applyFont="1" applyFill="1" applyBorder="1" applyProtection="1">
      <protection hidden="1"/>
    </xf>
    <xf numFmtId="3" fontId="6" fillId="2" borderId="0" xfId="0" applyNumberFormat="1" applyFont="1" applyFill="1" applyBorder="1" applyProtection="1">
      <protection hidden="1"/>
    </xf>
    <xf numFmtId="0" fontId="6" fillId="2" borderId="0" xfId="0" applyFont="1" applyFill="1" applyAlignment="1" applyProtection="1">
      <alignment wrapText="1"/>
      <protection hidden="1"/>
    </xf>
    <xf numFmtId="166" fontId="6" fillId="2" borderId="0" xfId="0" applyNumberFormat="1" applyFont="1" applyFill="1" applyProtection="1">
      <protection hidden="1"/>
    </xf>
    <xf numFmtId="166" fontId="6" fillId="2" borderId="0" xfId="0" applyNumberFormat="1" applyFont="1" applyFill="1" applyBorder="1" applyAlignment="1" applyProtection="1">
      <alignment horizontal="center" vertical="center"/>
      <protection hidden="1"/>
    </xf>
    <xf numFmtId="167" fontId="6" fillId="2" borderId="0" xfId="0" applyNumberFormat="1" applyFont="1" applyFill="1" applyBorder="1" applyAlignment="1" applyProtection="1">
      <alignment horizontal="center" vertical="center"/>
      <protection hidden="1"/>
    </xf>
    <xf numFmtId="167" fontId="6" fillId="2" borderId="0" xfId="0" applyNumberFormat="1" applyFont="1" applyFill="1" applyProtection="1">
      <protection hidden="1"/>
    </xf>
    <xf numFmtId="166" fontId="6" fillId="2" borderId="0" xfId="0" applyNumberFormat="1" applyFont="1" applyFill="1" applyBorder="1" applyProtection="1">
      <protection hidden="1"/>
    </xf>
    <xf numFmtId="164" fontId="6" fillId="2" borderId="0" xfId="0" applyNumberFormat="1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Border="1" applyAlignment="1" applyProtection="1">
      <alignment horizontal="left"/>
      <protection hidden="1"/>
    </xf>
    <xf numFmtId="9" fontId="6" fillId="2" borderId="0" xfId="0" applyNumberFormat="1" applyFont="1" applyFill="1" applyBorder="1" applyAlignment="1" applyProtection="1">
      <alignment horizontal="center" vertical="center"/>
      <protection hidden="1"/>
    </xf>
    <xf numFmtId="164" fontId="6" fillId="2" borderId="0" xfId="0" applyNumberFormat="1" applyFont="1" applyFill="1" applyBorder="1" applyAlignment="1" applyProtection="1">
      <alignment horizontal="center"/>
      <protection hidden="1"/>
    </xf>
    <xf numFmtId="3" fontId="6" fillId="2" borderId="0" xfId="0" applyNumberFormat="1" applyFont="1" applyFill="1" applyAlignment="1" applyProtection="1">
      <alignment horizontal="center"/>
      <protection hidden="1"/>
    </xf>
    <xf numFmtId="168" fontId="6" fillId="2" borderId="0" xfId="0" applyNumberFormat="1" applyFont="1" applyFill="1" applyAlignment="1" applyProtection="1">
      <alignment horizontal="center"/>
      <protection hidden="1"/>
    </xf>
    <xf numFmtId="0" fontId="2" fillId="2" borderId="0" xfId="0" applyFont="1" applyFill="1" applyAlignment="1"/>
    <xf numFmtId="0" fontId="2" fillId="2" borderId="0" xfId="0" applyFont="1" applyFill="1" applyAlignment="1">
      <alignment horizontal="left" vertical="center"/>
    </xf>
    <xf numFmtId="0" fontId="6" fillId="2" borderId="0" xfId="0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Alignment="1" applyProtection="1">
      <alignment horizontal="center" vertical="center" wrapText="1"/>
      <protection hidden="1"/>
    </xf>
    <xf numFmtId="0" fontId="6" fillId="2" borderId="0" xfId="0" applyFont="1" applyFill="1" applyBorder="1" applyAlignment="1" applyProtection="1">
      <alignment horizontal="center" vertical="center" wrapText="1"/>
      <protection hidden="1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/>
    <xf numFmtId="0" fontId="2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02"/>
  <sheetViews>
    <sheetView tabSelected="1" zoomScale="120" zoomScaleNormal="120" workbookViewId="0">
      <selection activeCell="B17" sqref="B17"/>
    </sheetView>
  </sheetViews>
  <sheetFormatPr defaultRowHeight="12" x14ac:dyDescent="0.25"/>
  <cols>
    <col min="1" max="1" width="11.88671875" style="2" customWidth="1"/>
    <col min="2" max="2" width="18" style="2" customWidth="1"/>
    <col min="3" max="3" width="9.44140625" style="2" customWidth="1"/>
    <col min="4" max="4" width="9.77734375" style="2" customWidth="1"/>
    <col min="5" max="5" width="10.109375" style="2" customWidth="1"/>
    <col min="6" max="6" width="13.33203125" style="2" customWidth="1"/>
    <col min="7" max="7" width="14.77734375" style="2" customWidth="1"/>
    <col min="8" max="8" width="16.109375" style="2" customWidth="1"/>
    <col min="9" max="9" width="10.5546875" style="2" bestFit="1" customWidth="1"/>
    <col min="10" max="10" width="4.44140625" style="2" customWidth="1"/>
    <col min="11" max="11" width="14.21875" style="2" customWidth="1"/>
    <col min="12" max="12" width="11.6640625" style="2" bestFit="1" customWidth="1"/>
    <col min="13" max="16384" width="8.88671875" style="2"/>
  </cols>
  <sheetData>
    <row r="1" spans="1:10" x14ac:dyDescent="0.25">
      <c r="A1" s="79" t="s">
        <v>87</v>
      </c>
      <c r="B1" s="79"/>
      <c r="C1" s="79"/>
      <c r="D1" s="79"/>
      <c r="E1" s="79"/>
      <c r="F1" s="79"/>
      <c r="G1" s="79"/>
      <c r="H1" s="79"/>
      <c r="I1" s="79"/>
      <c r="J1" s="1"/>
    </row>
    <row r="2" spans="1:10" x14ac:dyDescent="0.25">
      <c r="A2" s="3"/>
      <c r="B2" s="3"/>
      <c r="C2" s="3"/>
      <c r="D2" s="3"/>
      <c r="E2" s="1"/>
      <c r="F2" s="1"/>
      <c r="G2" s="1"/>
      <c r="H2" s="1"/>
      <c r="I2" s="1"/>
      <c r="J2" s="1"/>
    </row>
    <row r="3" spans="1:10" x14ac:dyDescent="0.25">
      <c r="A3" s="2" t="s">
        <v>0</v>
      </c>
      <c r="B3" s="4" t="s">
        <v>42</v>
      </c>
      <c r="E3" s="1"/>
      <c r="F3" s="1"/>
      <c r="G3" s="1"/>
      <c r="H3" s="1"/>
      <c r="I3" s="1"/>
      <c r="J3" s="1"/>
    </row>
    <row r="4" spans="1:10" ht="15.75" customHeight="1" x14ac:dyDescent="0.25">
      <c r="A4" s="10"/>
      <c r="B4" s="6" t="s">
        <v>53</v>
      </c>
      <c r="C4" s="7">
        <v>100</v>
      </c>
      <c r="D4" s="7"/>
      <c r="E4" s="3"/>
      <c r="F4" s="3"/>
      <c r="G4" s="3"/>
      <c r="H4" s="3"/>
      <c r="I4" s="3"/>
      <c r="J4" s="3"/>
    </row>
    <row r="5" spans="1:10" x14ac:dyDescent="0.25">
      <c r="A5" s="10"/>
      <c r="B5" s="6"/>
      <c r="C5" s="7"/>
      <c r="D5" s="7"/>
    </row>
    <row r="6" spans="1:10" x14ac:dyDescent="0.25">
      <c r="A6" s="6"/>
      <c r="B6" s="8" t="s">
        <v>35</v>
      </c>
      <c r="C6" s="8" t="s">
        <v>11</v>
      </c>
      <c r="D6" s="8" t="s">
        <v>59</v>
      </c>
      <c r="E6" s="8" t="s">
        <v>12</v>
      </c>
      <c r="F6" s="9" t="s">
        <v>16</v>
      </c>
      <c r="G6" s="78" t="s">
        <v>73</v>
      </c>
      <c r="H6" s="78"/>
    </row>
    <row r="7" spans="1:10" x14ac:dyDescent="0.25">
      <c r="A7" s="83" t="s">
        <v>41</v>
      </c>
      <c r="B7" s="83"/>
      <c r="C7" s="83"/>
      <c r="D7" s="83"/>
      <c r="E7" s="83"/>
      <c r="F7" s="83"/>
      <c r="G7" s="11" t="s">
        <v>74</v>
      </c>
      <c r="H7" s="11" t="s">
        <v>75</v>
      </c>
    </row>
    <row r="8" spans="1:10" x14ac:dyDescent="0.25">
      <c r="A8" s="12" t="s">
        <v>10</v>
      </c>
      <c r="B8" s="13">
        <v>0.1</v>
      </c>
      <c r="C8" s="13">
        <v>0.9</v>
      </c>
      <c r="D8" s="14">
        <f>B8*C4</f>
        <v>10</v>
      </c>
      <c r="E8" s="14">
        <f>C8*C4</f>
        <v>90</v>
      </c>
      <c r="F8" s="15">
        <f>(D8*C56)+(E8*C57)</f>
        <v>4298262.95</v>
      </c>
      <c r="G8" s="16"/>
      <c r="H8" s="17"/>
    </row>
    <row r="9" spans="1:10" x14ac:dyDescent="0.25">
      <c r="A9" s="12" t="s">
        <v>13</v>
      </c>
      <c r="B9" s="13">
        <v>0.2</v>
      </c>
      <c r="C9" s="13">
        <f>1-B9</f>
        <v>0.8</v>
      </c>
      <c r="D9" s="14">
        <f>B9*C4</f>
        <v>20</v>
      </c>
      <c r="E9" s="14">
        <f>C9*C4</f>
        <v>80</v>
      </c>
      <c r="F9" s="18">
        <f>(D9*C56)+(E9*C57)</f>
        <v>4330648</v>
      </c>
      <c r="G9" s="19">
        <f>F9-F8</f>
        <v>32385.049999999814</v>
      </c>
      <c r="H9" s="17">
        <f>G9/F8</f>
        <v>7.5344506319697854E-3</v>
      </c>
    </row>
    <row r="10" spans="1:10" x14ac:dyDescent="0.25">
      <c r="A10" s="12" t="s">
        <v>39</v>
      </c>
      <c r="B10" s="13">
        <v>0.3</v>
      </c>
      <c r="C10" s="13">
        <f t="shared" ref="C10:C14" si="0">1-B10</f>
        <v>0.7</v>
      </c>
      <c r="D10" s="14">
        <f>B10*C4</f>
        <v>30</v>
      </c>
      <c r="E10" s="14">
        <f>C10*C4</f>
        <v>70</v>
      </c>
      <c r="F10" s="18">
        <f>(D10*C56)+(E10*C57)</f>
        <v>4363033.05</v>
      </c>
      <c r="G10" s="19">
        <f>F10-F8</f>
        <v>64770.099999999627</v>
      </c>
      <c r="H10" s="17">
        <f>G10/F8</f>
        <v>1.5068901263939571E-2</v>
      </c>
      <c r="I10" s="20"/>
    </row>
    <row r="11" spans="1:10" x14ac:dyDescent="0.25">
      <c r="A11" s="12" t="s">
        <v>14</v>
      </c>
      <c r="B11" s="13">
        <v>0.4</v>
      </c>
      <c r="C11" s="13">
        <f t="shared" si="0"/>
        <v>0.6</v>
      </c>
      <c r="D11" s="14">
        <f>+B11*C4</f>
        <v>40</v>
      </c>
      <c r="E11" s="14">
        <f>C11*C4</f>
        <v>60</v>
      </c>
      <c r="F11" s="18">
        <f>(D11*C56)+(E11*C57)</f>
        <v>4395418.0999999996</v>
      </c>
      <c r="G11" s="19">
        <f>F11-F8</f>
        <v>97155.149999999441</v>
      </c>
      <c r="H11" s="17">
        <f>G11/F8</f>
        <v>2.2603351895909354E-2</v>
      </c>
    </row>
    <row r="12" spans="1:10" x14ac:dyDescent="0.25">
      <c r="A12" s="12" t="s">
        <v>15</v>
      </c>
      <c r="B12" s="13">
        <v>0.5</v>
      </c>
      <c r="C12" s="13">
        <f t="shared" si="0"/>
        <v>0.5</v>
      </c>
      <c r="D12" s="14">
        <f>B12*C4</f>
        <v>50</v>
      </c>
      <c r="E12" s="14">
        <f>C12*C4</f>
        <v>50</v>
      </c>
      <c r="F12" s="18">
        <f>(D12*C56)+(E12*C57)</f>
        <v>4427803.1500000004</v>
      </c>
      <c r="G12" s="19">
        <f>F12-F8</f>
        <v>129540.20000000019</v>
      </c>
      <c r="H12" s="17">
        <f>G12/F8</f>
        <v>3.0137802527879357E-2</v>
      </c>
    </row>
    <row r="13" spans="1:10" x14ac:dyDescent="0.25">
      <c r="A13" s="12" t="s">
        <v>44</v>
      </c>
      <c r="B13" s="13">
        <v>0.6</v>
      </c>
      <c r="C13" s="13">
        <v>0.4</v>
      </c>
      <c r="D13" s="14">
        <f>B13*C4</f>
        <v>60</v>
      </c>
      <c r="E13" s="14">
        <f>C13*C4</f>
        <v>40</v>
      </c>
      <c r="F13" s="18">
        <f>(D13*C56)+(E13*C57)</f>
        <v>4460188.1999999993</v>
      </c>
      <c r="G13" s="19">
        <f>F13-F8</f>
        <v>161925.24999999907</v>
      </c>
      <c r="H13" s="17">
        <f>G13/F8</f>
        <v>3.7672253159848922E-2</v>
      </c>
    </row>
    <row r="14" spans="1:10" x14ac:dyDescent="0.25">
      <c r="A14" s="12" t="s">
        <v>45</v>
      </c>
      <c r="B14" s="13">
        <v>0.7</v>
      </c>
      <c r="C14" s="13">
        <f t="shared" si="0"/>
        <v>0.30000000000000004</v>
      </c>
      <c r="D14" s="14">
        <f>C4*B14</f>
        <v>70</v>
      </c>
      <c r="E14" s="14">
        <f>C4*C14</f>
        <v>30.000000000000004</v>
      </c>
      <c r="F14" s="15">
        <f>(D14*C56)+(E14*C57)</f>
        <v>4492573.25</v>
      </c>
      <c r="G14" s="19">
        <f>F14-F8</f>
        <v>194310.29999999981</v>
      </c>
      <c r="H14" s="17">
        <f>G14/F8</f>
        <v>4.5206703791818924E-2</v>
      </c>
    </row>
    <row r="15" spans="1:10" x14ac:dyDescent="0.25">
      <c r="A15" s="12"/>
      <c r="B15" s="13"/>
      <c r="C15" s="13"/>
      <c r="D15" s="14"/>
      <c r="E15" s="14"/>
      <c r="F15" s="15"/>
      <c r="G15" s="19"/>
      <c r="H15" s="17"/>
    </row>
    <row r="16" spans="1:10" x14ac:dyDescent="0.25">
      <c r="A16" s="12"/>
      <c r="B16" s="13"/>
      <c r="C16" s="13"/>
      <c r="D16" s="14"/>
      <c r="E16" s="14"/>
      <c r="F16" s="15"/>
      <c r="G16" s="19"/>
      <c r="H16" s="17"/>
    </row>
    <row r="17" spans="1:8" x14ac:dyDescent="0.25">
      <c r="A17" s="12"/>
      <c r="B17" s="13"/>
      <c r="C17" s="13"/>
      <c r="D17" s="14"/>
      <c r="E17" s="14"/>
      <c r="F17" s="15"/>
      <c r="G17" s="19"/>
      <c r="H17" s="17"/>
    </row>
    <row r="18" spans="1:8" x14ac:dyDescent="0.25">
      <c r="A18" s="12"/>
      <c r="B18" s="13"/>
      <c r="C18" s="13"/>
      <c r="D18" s="14"/>
      <c r="E18" s="14"/>
      <c r="F18" s="15"/>
      <c r="G18" s="19"/>
      <c r="H18" s="17"/>
    </row>
    <row r="19" spans="1:8" x14ac:dyDescent="0.25">
      <c r="A19" s="12"/>
      <c r="B19" s="13"/>
      <c r="C19" s="13"/>
      <c r="D19" s="14"/>
      <c r="E19" s="14"/>
      <c r="F19" s="15"/>
      <c r="G19" s="19"/>
      <c r="H19" s="17"/>
    </row>
    <row r="20" spans="1:8" x14ac:dyDescent="0.25">
      <c r="A20" s="12"/>
      <c r="B20" s="13"/>
      <c r="C20" s="13"/>
      <c r="D20" s="14"/>
      <c r="E20" s="14"/>
      <c r="F20" s="15"/>
      <c r="G20" s="19"/>
      <c r="H20" s="17"/>
    </row>
    <row r="21" spans="1:8" x14ac:dyDescent="0.25">
      <c r="A21" s="12"/>
      <c r="B21" s="13"/>
      <c r="C21" s="13"/>
      <c r="D21" s="14"/>
      <c r="E21" s="14"/>
      <c r="F21" s="15"/>
      <c r="G21" s="19"/>
      <c r="H21" s="17"/>
    </row>
    <row r="22" spans="1:8" x14ac:dyDescent="0.25">
      <c r="A22" s="12"/>
      <c r="B22" s="13"/>
      <c r="C22" s="13"/>
      <c r="D22" s="14"/>
      <c r="E22" s="14"/>
      <c r="F22" s="15"/>
      <c r="G22" s="19"/>
      <c r="H22" s="17"/>
    </row>
    <row r="23" spans="1:8" x14ac:dyDescent="0.25">
      <c r="A23" s="12"/>
      <c r="B23" s="13"/>
      <c r="C23" s="13"/>
      <c r="D23" s="14"/>
      <c r="E23" s="14"/>
      <c r="F23" s="15"/>
      <c r="G23" s="19"/>
      <c r="H23" s="17"/>
    </row>
    <row r="24" spans="1:8" x14ac:dyDescent="0.25">
      <c r="A24" s="12"/>
      <c r="B24" s="13"/>
      <c r="C24" s="13"/>
      <c r="D24" s="14"/>
      <c r="E24" s="14"/>
      <c r="F24" s="15"/>
      <c r="G24" s="19"/>
      <c r="H24" s="17"/>
    </row>
    <row r="25" spans="1:8" x14ac:dyDescent="0.25">
      <c r="A25" s="12"/>
      <c r="B25" s="13"/>
      <c r="C25" s="13"/>
      <c r="D25" s="14"/>
      <c r="E25" s="14"/>
      <c r="F25" s="15"/>
      <c r="G25" s="19"/>
      <c r="H25" s="17"/>
    </row>
    <row r="26" spans="1:8" x14ac:dyDescent="0.25">
      <c r="A26" s="12"/>
      <c r="B26" s="13"/>
      <c r="C26" s="13"/>
      <c r="D26" s="14"/>
      <c r="E26" s="14"/>
      <c r="F26" s="15"/>
      <c r="G26" s="19"/>
      <c r="H26" s="17"/>
    </row>
    <row r="27" spans="1:8" x14ac:dyDescent="0.25">
      <c r="A27" s="12"/>
      <c r="B27" s="13"/>
      <c r="C27" s="13"/>
      <c r="D27" s="14"/>
      <c r="E27" s="14"/>
      <c r="F27" s="15"/>
      <c r="G27" s="19"/>
      <c r="H27" s="17"/>
    </row>
    <row r="28" spans="1:8" x14ac:dyDescent="0.25">
      <c r="A28" s="12"/>
      <c r="B28" s="13"/>
      <c r="C28" s="13"/>
      <c r="D28" s="14"/>
      <c r="E28" s="14"/>
      <c r="F28" s="15"/>
      <c r="G28" s="19"/>
      <c r="H28" s="17"/>
    </row>
    <row r="29" spans="1:8" x14ac:dyDescent="0.25">
      <c r="A29" s="12"/>
      <c r="B29" s="13"/>
      <c r="C29" s="13"/>
      <c r="D29" s="14"/>
      <c r="E29" s="14"/>
      <c r="F29" s="15"/>
      <c r="G29" s="19"/>
      <c r="H29" s="17"/>
    </row>
    <row r="30" spans="1:8" x14ac:dyDescent="0.25">
      <c r="A30" s="12"/>
      <c r="B30" s="13"/>
      <c r="C30" s="13"/>
      <c r="D30" s="14"/>
      <c r="E30" s="14"/>
      <c r="F30" s="15"/>
      <c r="G30" s="19"/>
      <c r="H30" s="17"/>
    </row>
    <row r="31" spans="1:8" x14ac:dyDescent="0.25">
      <c r="A31" s="12"/>
      <c r="B31" s="13"/>
      <c r="C31" s="13"/>
      <c r="D31" s="14"/>
      <c r="E31" s="14"/>
      <c r="F31" s="15"/>
      <c r="G31" s="19"/>
      <c r="H31" s="17"/>
    </row>
    <row r="32" spans="1:8" x14ac:dyDescent="0.25">
      <c r="A32" s="12"/>
      <c r="B32" s="13"/>
      <c r="C32" s="13"/>
      <c r="D32" s="14"/>
      <c r="E32" s="14"/>
      <c r="F32" s="15"/>
      <c r="G32" s="19"/>
      <c r="H32" s="17"/>
    </row>
    <row r="33" spans="1:11" x14ac:dyDescent="0.25">
      <c r="A33" s="12"/>
      <c r="B33" s="13"/>
      <c r="C33" s="13"/>
      <c r="D33" s="14"/>
      <c r="E33" s="14"/>
      <c r="F33" s="15"/>
      <c r="G33" s="19"/>
      <c r="H33" s="17"/>
    </row>
    <row r="34" spans="1:11" x14ac:dyDescent="0.25">
      <c r="A34" s="12"/>
      <c r="B34" s="13"/>
      <c r="C34" s="13"/>
      <c r="D34" s="14"/>
      <c r="E34" s="14"/>
      <c r="F34" s="15"/>
      <c r="G34" s="19"/>
      <c r="H34" s="17"/>
    </row>
    <row r="35" spans="1:11" x14ac:dyDescent="0.25">
      <c r="A35" s="12"/>
      <c r="B35" s="13"/>
      <c r="C35" s="13"/>
      <c r="D35" s="14"/>
      <c r="E35" s="14"/>
      <c r="F35" s="15"/>
      <c r="G35" s="19"/>
      <c r="H35" s="17"/>
    </row>
    <row r="36" spans="1:11" ht="13.8" customHeight="1" x14ac:dyDescent="0.25">
      <c r="A36" s="48"/>
      <c r="B36" s="49"/>
      <c r="C36" s="49"/>
      <c r="D36" s="50"/>
      <c r="E36" s="50"/>
      <c r="F36" s="51"/>
      <c r="G36" s="52"/>
      <c r="H36" s="53"/>
      <c r="I36" s="54"/>
      <c r="J36" s="54"/>
      <c r="K36" s="54"/>
    </row>
    <row r="37" spans="1:11" x14ac:dyDescent="0.25">
      <c r="A37" s="48"/>
      <c r="B37" s="49"/>
      <c r="C37" s="49"/>
      <c r="D37" s="50"/>
      <c r="E37" s="50"/>
      <c r="F37" s="51"/>
      <c r="G37" s="52"/>
      <c r="H37" s="53"/>
      <c r="I37" s="54"/>
      <c r="J37" s="54"/>
      <c r="K37" s="54"/>
    </row>
    <row r="38" spans="1:11" s="23" customFormat="1" x14ac:dyDescent="0.25">
      <c r="A38" s="73"/>
      <c r="B38" s="74"/>
      <c r="C38" s="74"/>
      <c r="D38" s="60"/>
      <c r="E38" s="60"/>
      <c r="F38" s="75"/>
      <c r="G38" s="76"/>
      <c r="H38" s="77"/>
      <c r="I38" s="57"/>
      <c r="J38" s="57"/>
      <c r="K38" s="57"/>
    </row>
    <row r="39" spans="1:11" s="23" customFormat="1" x14ac:dyDescent="0.25">
      <c r="A39" s="73"/>
      <c r="B39" s="74"/>
      <c r="C39" s="74"/>
      <c r="D39" s="60"/>
      <c r="E39" s="60"/>
      <c r="F39" s="75"/>
      <c r="G39" s="76"/>
      <c r="H39" s="77"/>
      <c r="I39" s="57"/>
      <c r="J39" s="57"/>
      <c r="K39" s="57"/>
    </row>
    <row r="40" spans="1:11" s="23" customFormat="1" x14ac:dyDescent="0.25">
      <c r="A40" s="73"/>
      <c r="B40" s="74"/>
      <c r="C40" s="74"/>
      <c r="D40" s="60"/>
      <c r="E40" s="60"/>
      <c r="F40" s="75"/>
      <c r="G40" s="76"/>
      <c r="H40" s="77"/>
      <c r="I40" s="57"/>
      <c r="J40" s="57"/>
      <c r="K40" s="57"/>
    </row>
    <row r="41" spans="1:11" s="23" customFormat="1" x14ac:dyDescent="0.25">
      <c r="A41" s="73"/>
      <c r="B41" s="74"/>
      <c r="C41" s="74"/>
      <c r="D41" s="60"/>
      <c r="E41" s="60"/>
      <c r="F41" s="75"/>
      <c r="G41" s="76"/>
      <c r="H41" s="77"/>
      <c r="I41" s="57"/>
      <c r="J41" s="57"/>
      <c r="K41" s="57"/>
    </row>
    <row r="42" spans="1:11" s="23" customFormat="1" ht="13.05" customHeight="1" x14ac:dyDescent="0.25">
      <c r="A42" s="55"/>
      <c r="B42" s="56"/>
      <c r="C42" s="55"/>
      <c r="D42" s="55"/>
      <c r="E42" s="57"/>
      <c r="F42" s="58"/>
      <c r="G42" s="57"/>
      <c r="H42" s="57"/>
      <c r="I42" s="57"/>
      <c r="J42" s="57"/>
      <c r="K42" s="59"/>
    </row>
    <row r="43" spans="1:11" s="23" customFormat="1" ht="13.05" customHeight="1" x14ac:dyDescent="0.25">
      <c r="A43" s="55"/>
      <c r="B43" s="56"/>
      <c r="C43" s="56"/>
      <c r="D43" s="56"/>
      <c r="E43" s="57"/>
      <c r="F43" s="57"/>
      <c r="G43" s="57"/>
      <c r="H43" s="57"/>
      <c r="I43" s="58"/>
      <c r="J43" s="58"/>
      <c r="K43" s="59"/>
    </row>
    <row r="44" spans="1:11" s="23" customFormat="1" ht="13.05" customHeight="1" x14ac:dyDescent="0.25">
      <c r="A44" s="80" t="s">
        <v>9</v>
      </c>
      <c r="B44" s="61" t="s">
        <v>1</v>
      </c>
      <c r="C44" s="56">
        <v>90</v>
      </c>
      <c r="D44" s="56"/>
      <c r="E44" s="57"/>
      <c r="F44" s="57"/>
      <c r="G44" s="57"/>
      <c r="H44" s="57"/>
      <c r="I44" s="62"/>
      <c r="J44" s="62"/>
      <c r="K44" s="57"/>
    </row>
    <row r="45" spans="1:11" s="23" customFormat="1" ht="13.05" customHeight="1" x14ac:dyDescent="0.25">
      <c r="A45" s="80"/>
      <c r="B45" s="61" t="s">
        <v>3</v>
      </c>
      <c r="C45" s="63">
        <f>C44/(C44+C48)</f>
        <v>0.9</v>
      </c>
      <c r="D45" s="63"/>
      <c r="E45" s="57"/>
      <c r="F45" s="57"/>
      <c r="G45" s="57"/>
      <c r="H45" s="57"/>
      <c r="I45" s="57"/>
      <c r="J45" s="57"/>
      <c r="K45" s="57"/>
    </row>
    <row r="46" spans="1:11" s="23" customFormat="1" ht="13.05" customHeight="1" x14ac:dyDescent="0.25">
      <c r="A46" s="80"/>
      <c r="B46" s="61" t="s">
        <v>43</v>
      </c>
      <c r="C46" s="64">
        <f>'Annual Cost + FU'!F39</f>
        <v>37669</v>
      </c>
      <c r="D46" s="64"/>
      <c r="E46" s="57"/>
      <c r="F46" s="57"/>
      <c r="G46" s="57"/>
      <c r="H46" s="57"/>
      <c r="I46" s="57"/>
      <c r="J46" s="57"/>
      <c r="K46" s="57"/>
    </row>
    <row r="47" spans="1:11" s="23" customFormat="1" ht="13.05" customHeight="1" x14ac:dyDescent="0.25">
      <c r="A47" s="55"/>
      <c r="B47" s="61"/>
      <c r="C47" s="64"/>
      <c r="D47" s="64"/>
      <c r="E47" s="57"/>
      <c r="F47" s="57"/>
      <c r="G47" s="57"/>
      <c r="H47" s="57"/>
      <c r="I47" s="57"/>
      <c r="J47" s="57"/>
      <c r="K47" s="57"/>
    </row>
    <row r="48" spans="1:11" s="23" customFormat="1" ht="13.05" customHeight="1" x14ac:dyDescent="0.25">
      <c r="A48" s="80" t="s">
        <v>36</v>
      </c>
      <c r="B48" s="61" t="s">
        <v>2</v>
      </c>
      <c r="C48" s="56">
        <f>C4-C44</f>
        <v>10</v>
      </c>
      <c r="D48" s="56"/>
      <c r="E48" s="57"/>
      <c r="F48" s="57"/>
      <c r="G48" s="57"/>
      <c r="H48" s="57"/>
      <c r="I48" s="57"/>
      <c r="J48" s="57"/>
      <c r="K48" s="57"/>
    </row>
    <row r="49" spans="1:11" s="23" customFormat="1" ht="13.05" customHeight="1" x14ac:dyDescent="0.25">
      <c r="A49" s="80"/>
      <c r="B49" s="61" t="s">
        <v>4</v>
      </c>
      <c r="C49" s="63">
        <f>1-C45</f>
        <v>9.9999999999999978E-2</v>
      </c>
      <c r="D49" s="63"/>
      <c r="E49" s="57"/>
      <c r="F49" s="57"/>
      <c r="G49" s="57"/>
      <c r="H49" s="57"/>
      <c r="I49" s="57"/>
      <c r="J49" s="57"/>
      <c r="K49" s="57"/>
    </row>
    <row r="50" spans="1:11" s="23" customFormat="1" ht="13.05" customHeight="1" x14ac:dyDescent="0.25">
      <c r="A50" s="80"/>
      <c r="B50" s="61" t="s">
        <v>60</v>
      </c>
      <c r="C50" s="64">
        <f>'Annual Cost + FU'!G39</f>
        <v>41956.479999999996</v>
      </c>
      <c r="D50" s="64"/>
      <c r="E50" s="57"/>
      <c r="F50" s="57"/>
      <c r="G50" s="57"/>
      <c r="H50" s="57"/>
      <c r="I50" s="57"/>
      <c r="J50" s="57"/>
      <c r="K50" s="57"/>
    </row>
    <row r="51" spans="1:11" s="23" customFormat="1" ht="13.05" customHeight="1" x14ac:dyDescent="0.25">
      <c r="A51" s="55"/>
      <c r="B51" s="61"/>
      <c r="C51" s="64"/>
      <c r="D51" s="64"/>
      <c r="E51" s="57"/>
      <c r="F51" s="57"/>
      <c r="G51" s="57"/>
      <c r="H51" s="57"/>
      <c r="I51" s="57"/>
      <c r="J51" s="57"/>
      <c r="K51" s="57"/>
    </row>
    <row r="52" spans="1:11" s="23" customFormat="1" ht="12.6" customHeight="1" x14ac:dyDescent="0.25">
      <c r="A52" s="82" t="s">
        <v>55</v>
      </c>
      <c r="B52" s="61" t="s">
        <v>58</v>
      </c>
      <c r="C52" s="65">
        <f>C50-C46</f>
        <v>4287.4799999999959</v>
      </c>
      <c r="D52" s="65"/>
      <c r="E52" s="57"/>
      <c r="F52" s="57"/>
      <c r="G52" s="57"/>
      <c r="H52" s="57"/>
      <c r="I52" s="57"/>
      <c r="J52" s="57"/>
      <c r="K52" s="57"/>
    </row>
    <row r="53" spans="1:11" s="23" customFormat="1" ht="12.6" hidden="1" customHeight="1" x14ac:dyDescent="0.25">
      <c r="A53" s="82"/>
      <c r="B53" s="61" t="s">
        <v>52</v>
      </c>
      <c r="C53" s="65">
        <f>'Annual Cost + FU'!I13</f>
        <v>-1048.9749999999999</v>
      </c>
      <c r="D53" s="65"/>
      <c r="E53" s="57"/>
      <c r="F53" s="57"/>
      <c r="G53" s="57"/>
      <c r="H53" s="57"/>
      <c r="I53" s="57"/>
      <c r="J53" s="57"/>
      <c r="K53" s="57"/>
    </row>
    <row r="54" spans="1:11" s="23" customFormat="1" ht="13.05" customHeight="1" x14ac:dyDescent="0.25">
      <c r="A54" s="82"/>
      <c r="B54" s="61" t="s">
        <v>62</v>
      </c>
      <c r="C54" s="65">
        <f>SUM(C52:C53)</f>
        <v>3238.504999999996</v>
      </c>
      <c r="D54" s="65"/>
      <c r="E54" s="57"/>
      <c r="F54" s="57"/>
      <c r="G54" s="57"/>
      <c r="H54" s="57"/>
      <c r="I54" s="57"/>
      <c r="J54" s="57"/>
      <c r="K54" s="57"/>
    </row>
    <row r="55" spans="1:11" s="23" customFormat="1" ht="13.05" customHeight="1" x14ac:dyDescent="0.25">
      <c r="A55" s="55"/>
      <c r="B55" s="61"/>
      <c r="C55" s="63"/>
      <c r="D55" s="63"/>
      <c r="E55" s="57"/>
      <c r="F55" s="57"/>
      <c r="G55" s="57"/>
      <c r="H55" s="57"/>
      <c r="I55" s="57"/>
      <c r="J55" s="57"/>
      <c r="K55" s="57"/>
    </row>
    <row r="56" spans="1:11" s="23" customFormat="1" ht="13.05" customHeight="1" x14ac:dyDescent="0.25">
      <c r="A56" s="80" t="s">
        <v>54</v>
      </c>
      <c r="B56" s="61" t="s">
        <v>57</v>
      </c>
      <c r="C56" s="64">
        <f>C50+'Annual Cost + FU'!H13</f>
        <v>45897.283999999992</v>
      </c>
      <c r="D56" s="64"/>
      <c r="E56" s="57"/>
      <c r="F56" s="57"/>
      <c r="G56" s="57"/>
      <c r="H56" s="57"/>
      <c r="I56" s="57"/>
      <c r="J56" s="57"/>
      <c r="K56" s="57"/>
    </row>
    <row r="57" spans="1:11" s="23" customFormat="1" ht="13.05" customHeight="1" x14ac:dyDescent="0.25">
      <c r="A57" s="80"/>
      <c r="B57" s="61" t="s">
        <v>40</v>
      </c>
      <c r="C57" s="64">
        <f>C46+'Annual Cost + FU'!G13</f>
        <v>42658.779000000002</v>
      </c>
      <c r="D57" s="64"/>
      <c r="E57" s="57"/>
      <c r="F57" s="57"/>
      <c r="G57" s="57"/>
      <c r="H57" s="57"/>
      <c r="I57" s="57"/>
      <c r="J57" s="57"/>
      <c r="K57" s="57"/>
    </row>
    <row r="58" spans="1:11" s="23" customFormat="1" ht="13.05" customHeight="1" x14ac:dyDescent="0.25">
      <c r="A58" s="56"/>
      <c r="B58" s="66"/>
      <c r="C58" s="67"/>
      <c r="D58" s="67"/>
      <c r="E58" s="57"/>
      <c r="F58" s="57"/>
      <c r="G58" s="57"/>
      <c r="H58" s="57"/>
      <c r="I58" s="57"/>
      <c r="J58" s="57"/>
      <c r="K58" s="57"/>
    </row>
    <row r="59" spans="1:11" s="23" customFormat="1" ht="13.05" customHeight="1" x14ac:dyDescent="0.25">
      <c r="A59" s="81" t="s">
        <v>63</v>
      </c>
      <c r="B59" s="66" t="s">
        <v>64</v>
      </c>
      <c r="C59" s="67">
        <f>'Annual Cost + FU'!D34-'Annual Cost + FU'!E34</f>
        <v>21.800000000000004</v>
      </c>
      <c r="D59" s="67"/>
      <c r="E59" s="57"/>
      <c r="F59" s="57"/>
      <c r="G59" s="57"/>
      <c r="H59" s="57"/>
      <c r="I59" s="57"/>
      <c r="J59" s="57"/>
      <c r="K59" s="57"/>
    </row>
    <row r="60" spans="1:11" s="23" customFormat="1" ht="13.05" customHeight="1" x14ac:dyDescent="0.25">
      <c r="A60" s="81"/>
      <c r="B60" s="66" t="s">
        <v>65</v>
      </c>
      <c r="C60" s="67">
        <f>'Annual Cost + FU'!D35-'Annual Cost + FU'!E35</f>
        <v>3.6</v>
      </c>
      <c r="D60" s="67"/>
      <c r="E60" s="57"/>
      <c r="F60" s="57"/>
      <c r="G60" s="57"/>
      <c r="H60" s="57"/>
      <c r="I60" s="57"/>
      <c r="J60" s="57"/>
      <c r="K60" s="57"/>
    </row>
    <row r="61" spans="1:11" s="23" customFormat="1" ht="13.05" customHeight="1" x14ac:dyDescent="0.25">
      <c r="A61" s="57"/>
      <c r="B61" s="57"/>
      <c r="C61" s="57"/>
      <c r="D61" s="57"/>
      <c r="E61" s="57"/>
      <c r="F61" s="57"/>
      <c r="G61" s="57"/>
      <c r="H61" s="57"/>
      <c r="I61" s="57"/>
      <c r="J61" s="57"/>
      <c r="K61" s="57"/>
    </row>
    <row r="62" spans="1:11" s="23" customFormat="1" ht="13.05" customHeight="1" x14ac:dyDescent="0.25">
      <c r="A62" s="57"/>
      <c r="B62" s="57"/>
      <c r="C62" s="57"/>
      <c r="D62" s="57"/>
      <c r="E62" s="57"/>
      <c r="F62" s="57"/>
      <c r="G62" s="57"/>
      <c r="H62" s="57"/>
      <c r="I62" s="57"/>
      <c r="J62" s="57"/>
      <c r="K62" s="57"/>
    </row>
    <row r="63" spans="1:11" s="23" customFormat="1" ht="13.05" customHeight="1" x14ac:dyDescent="0.25">
      <c r="A63" s="57"/>
      <c r="B63" s="57"/>
      <c r="C63" s="57"/>
      <c r="D63" s="57"/>
      <c r="E63" s="57"/>
      <c r="F63" s="57"/>
      <c r="G63" s="57"/>
      <c r="H63" s="57"/>
      <c r="I63" s="57"/>
      <c r="J63" s="57"/>
      <c r="K63" s="57"/>
    </row>
    <row r="64" spans="1:11" s="23" customFormat="1" ht="13.05" customHeight="1" x14ac:dyDescent="0.25">
      <c r="A64" s="57"/>
      <c r="B64" s="57"/>
      <c r="C64" s="57"/>
      <c r="D64" s="57"/>
      <c r="E64" s="57"/>
      <c r="F64" s="57"/>
      <c r="G64" s="57"/>
      <c r="H64" s="57"/>
      <c r="I64" s="57"/>
      <c r="J64" s="57"/>
      <c r="K64" s="57"/>
    </row>
    <row r="65" spans="1:11" s="23" customFormat="1" ht="13.05" customHeight="1" x14ac:dyDescent="0.25">
      <c r="A65" s="57"/>
      <c r="B65" s="57"/>
      <c r="C65" s="57"/>
      <c r="D65" s="57"/>
      <c r="E65" s="57"/>
      <c r="F65" s="57"/>
      <c r="G65" s="57"/>
      <c r="H65" s="57"/>
      <c r="I65" s="57"/>
      <c r="J65" s="57"/>
      <c r="K65" s="57"/>
    </row>
    <row r="66" spans="1:11" s="23" customFormat="1" ht="13.05" customHeight="1" x14ac:dyDescent="0.25">
      <c r="A66" s="57"/>
      <c r="B66" s="57"/>
      <c r="C66" s="57"/>
      <c r="D66" s="57"/>
      <c r="E66" s="57"/>
      <c r="F66" s="57"/>
      <c r="G66" s="57"/>
      <c r="H66" s="57"/>
      <c r="I66" s="57"/>
      <c r="J66" s="57"/>
      <c r="K66" s="57"/>
    </row>
    <row r="67" spans="1:11" s="23" customFormat="1" ht="13.05" customHeight="1" x14ac:dyDescent="0.25">
      <c r="A67" s="57"/>
      <c r="B67" s="57"/>
      <c r="C67" s="57"/>
      <c r="D67" s="57"/>
      <c r="E67" s="57"/>
      <c r="F67" s="57"/>
      <c r="G67" s="57"/>
      <c r="H67" s="57"/>
      <c r="I67" s="57"/>
      <c r="J67" s="57"/>
      <c r="K67" s="57"/>
    </row>
    <row r="68" spans="1:11" s="23" customFormat="1" ht="13.05" customHeight="1" x14ac:dyDescent="0.25">
      <c r="A68" s="57"/>
      <c r="B68" s="57"/>
      <c r="C68" s="57"/>
      <c r="D68" s="57"/>
      <c r="E68" s="57"/>
      <c r="F68" s="57"/>
      <c r="G68" s="57"/>
      <c r="H68" s="57"/>
      <c r="I68" s="57"/>
      <c r="J68" s="57"/>
      <c r="K68" s="57"/>
    </row>
    <row r="69" spans="1:11" s="23" customFormat="1" ht="13.05" customHeight="1" x14ac:dyDescent="0.25">
      <c r="A69" s="57"/>
      <c r="B69" s="57"/>
      <c r="C69" s="57"/>
      <c r="D69" s="57"/>
      <c r="E69" s="57"/>
      <c r="F69" s="57"/>
      <c r="G69" s="57"/>
      <c r="H69" s="57"/>
      <c r="I69" s="57"/>
      <c r="J69" s="57"/>
      <c r="K69" s="57"/>
    </row>
    <row r="70" spans="1:11" s="23" customFormat="1" ht="13.05" customHeight="1" x14ac:dyDescent="0.25">
      <c r="A70" s="57"/>
      <c r="B70" s="57"/>
      <c r="C70" s="57"/>
      <c r="D70" s="57"/>
      <c r="E70" s="57"/>
      <c r="F70" s="57"/>
      <c r="G70" s="57"/>
      <c r="H70" s="57"/>
      <c r="I70" s="57"/>
      <c r="J70" s="57"/>
      <c r="K70" s="57"/>
    </row>
    <row r="71" spans="1:11" s="23" customFormat="1" ht="13.05" customHeight="1" x14ac:dyDescent="0.25">
      <c r="A71" s="57"/>
      <c r="B71" s="57"/>
      <c r="C71" s="57"/>
      <c r="D71" s="57"/>
      <c r="E71" s="57"/>
      <c r="F71" s="57"/>
      <c r="G71" s="57"/>
      <c r="H71" s="57"/>
      <c r="I71" s="57"/>
      <c r="J71" s="57"/>
      <c r="K71" s="57"/>
    </row>
    <row r="72" spans="1:11" s="23" customFormat="1" ht="13.05" customHeight="1" x14ac:dyDescent="0.25">
      <c r="A72" s="57"/>
      <c r="B72" s="57"/>
      <c r="C72" s="57"/>
      <c r="D72" s="57"/>
      <c r="E72" s="57"/>
      <c r="F72" s="57"/>
      <c r="G72" s="57"/>
      <c r="H72" s="57"/>
      <c r="I72" s="57"/>
      <c r="J72" s="57"/>
      <c r="K72" s="57"/>
    </row>
    <row r="73" spans="1:11" s="23" customFormat="1" ht="13.05" customHeight="1" x14ac:dyDescent="0.25">
      <c r="A73" s="57"/>
      <c r="B73" s="57"/>
      <c r="C73" s="57"/>
      <c r="D73" s="57"/>
      <c r="E73" s="57"/>
      <c r="F73" s="57"/>
      <c r="G73" s="57"/>
      <c r="H73" s="57"/>
      <c r="I73" s="57"/>
      <c r="J73" s="57"/>
      <c r="K73" s="57"/>
    </row>
    <row r="74" spans="1:11" s="23" customFormat="1" ht="13.05" customHeight="1" x14ac:dyDescent="0.25">
      <c r="A74" s="57"/>
      <c r="B74" s="57"/>
      <c r="C74" s="57"/>
      <c r="D74" s="57"/>
      <c r="E74" s="57"/>
      <c r="F74" s="57"/>
      <c r="G74" s="57"/>
      <c r="H74" s="57"/>
      <c r="I74" s="57"/>
      <c r="J74" s="57"/>
      <c r="K74" s="57"/>
    </row>
    <row r="75" spans="1:11" s="23" customFormat="1" ht="13.05" customHeight="1" x14ac:dyDescent="0.25">
      <c r="A75" s="57"/>
      <c r="B75" s="57"/>
      <c r="C75" s="57"/>
      <c r="D75" s="57"/>
      <c r="E75" s="57"/>
      <c r="F75" s="57"/>
      <c r="G75" s="57"/>
      <c r="H75" s="57"/>
      <c r="I75" s="57"/>
      <c r="J75" s="57"/>
      <c r="K75" s="57"/>
    </row>
    <row r="76" spans="1:11" s="23" customFormat="1" ht="13.05" customHeight="1" x14ac:dyDescent="0.25">
      <c r="A76" s="57"/>
      <c r="B76" s="57"/>
      <c r="C76" s="57"/>
      <c r="D76" s="57"/>
      <c r="E76" s="57"/>
      <c r="F76" s="57"/>
      <c r="G76" s="57"/>
      <c r="H76" s="57"/>
      <c r="I76" s="57"/>
      <c r="J76" s="57"/>
      <c r="K76" s="57"/>
    </row>
    <row r="77" spans="1:11" s="23" customFormat="1" ht="13.05" customHeight="1" x14ac:dyDescent="0.25">
      <c r="A77" s="57"/>
      <c r="B77" s="57"/>
      <c r="C77" s="57"/>
      <c r="D77" s="57"/>
      <c r="E77" s="57"/>
      <c r="F77" s="57"/>
      <c r="G77" s="57"/>
      <c r="H77" s="57"/>
      <c r="I77" s="57"/>
      <c r="J77" s="57"/>
      <c r="K77" s="57"/>
    </row>
    <row r="78" spans="1:11" s="23" customFormat="1" ht="13.05" customHeight="1" x14ac:dyDescent="0.25">
      <c r="A78" s="57"/>
      <c r="B78" s="57"/>
      <c r="C78" s="57"/>
      <c r="D78" s="57"/>
      <c r="E78" s="57"/>
      <c r="F78" s="57"/>
      <c r="G78" s="57"/>
      <c r="H78" s="57"/>
      <c r="I78" s="57"/>
      <c r="J78" s="57"/>
      <c r="K78" s="57"/>
    </row>
    <row r="79" spans="1:11" s="23" customFormat="1" ht="13.05" customHeight="1" x14ac:dyDescent="0.25">
      <c r="A79" s="57"/>
      <c r="B79" s="57"/>
      <c r="C79" s="57"/>
      <c r="D79" s="57"/>
      <c r="E79" s="57"/>
      <c r="F79" s="57"/>
      <c r="G79" s="57"/>
      <c r="H79" s="57"/>
      <c r="I79" s="57"/>
      <c r="J79" s="57"/>
      <c r="K79" s="57"/>
    </row>
    <row r="80" spans="1:11" s="23" customFormat="1" ht="13.05" customHeight="1" x14ac:dyDescent="0.25">
      <c r="A80" s="57"/>
      <c r="B80" s="57"/>
      <c r="C80" s="57"/>
      <c r="D80" s="57"/>
      <c r="E80" s="57"/>
      <c r="F80" s="57"/>
      <c r="G80" s="57"/>
      <c r="H80" s="57"/>
      <c r="I80" s="57"/>
      <c r="J80" s="57"/>
      <c r="K80" s="57"/>
    </row>
    <row r="81" spans="1:11" s="23" customFormat="1" ht="13.05" customHeight="1" x14ac:dyDescent="0.25">
      <c r="A81" s="57"/>
      <c r="B81" s="57"/>
      <c r="C81" s="57"/>
      <c r="D81" s="57"/>
      <c r="E81" s="57"/>
      <c r="F81" s="57"/>
      <c r="G81" s="57"/>
      <c r="H81" s="57"/>
      <c r="I81" s="57"/>
      <c r="J81" s="57"/>
      <c r="K81" s="57"/>
    </row>
    <row r="82" spans="1:11" s="23" customFormat="1" ht="13.05" customHeight="1" x14ac:dyDescent="0.25">
      <c r="A82" s="57"/>
      <c r="B82" s="57"/>
      <c r="C82" s="57"/>
      <c r="D82" s="57"/>
      <c r="E82" s="57"/>
      <c r="F82" s="57"/>
      <c r="G82" s="57"/>
      <c r="H82" s="57"/>
      <c r="I82" s="57"/>
      <c r="J82" s="57"/>
      <c r="K82" s="57"/>
    </row>
    <row r="83" spans="1:11" s="23" customFormat="1" ht="13.05" customHeight="1" x14ac:dyDescent="0.25">
      <c r="A83" s="57"/>
      <c r="B83" s="57"/>
      <c r="C83" s="57"/>
      <c r="D83" s="57"/>
      <c r="E83" s="57"/>
      <c r="F83" s="57"/>
      <c r="G83" s="57"/>
      <c r="H83" s="57"/>
      <c r="I83" s="57"/>
      <c r="J83" s="57"/>
      <c r="K83" s="57"/>
    </row>
    <row r="84" spans="1:11" s="23" customFormat="1" ht="13.05" customHeight="1" x14ac:dyDescent="0.25">
      <c r="A84" s="57"/>
      <c r="B84" s="57"/>
      <c r="C84" s="57"/>
      <c r="D84" s="57"/>
      <c r="E84" s="57"/>
      <c r="F84" s="57"/>
      <c r="G84" s="57"/>
      <c r="H84" s="57"/>
      <c r="I84" s="57"/>
      <c r="J84" s="57"/>
      <c r="K84" s="57"/>
    </row>
    <row r="85" spans="1:11" s="23" customFormat="1" ht="13.05" customHeight="1" x14ac:dyDescent="0.25">
      <c r="A85" s="57"/>
      <c r="B85" s="57"/>
      <c r="C85" s="57"/>
      <c r="D85" s="57"/>
      <c r="E85" s="57"/>
      <c r="F85" s="57"/>
      <c r="G85" s="57"/>
      <c r="H85" s="57"/>
      <c r="I85" s="57"/>
      <c r="J85" s="57"/>
      <c r="K85" s="57"/>
    </row>
    <row r="86" spans="1:11" s="23" customFormat="1" ht="13.05" customHeight="1" x14ac:dyDescent="0.25">
      <c r="A86" s="57"/>
      <c r="B86" s="57"/>
      <c r="C86" s="57"/>
      <c r="D86" s="57"/>
      <c r="E86" s="57"/>
      <c r="F86" s="57"/>
      <c r="G86" s="57"/>
      <c r="H86" s="57"/>
      <c r="I86" s="57"/>
      <c r="J86" s="57"/>
      <c r="K86" s="57"/>
    </row>
    <row r="87" spans="1:11" s="23" customFormat="1" ht="13.05" customHeight="1" x14ac:dyDescent="0.25">
      <c r="A87" s="57"/>
      <c r="B87" s="57"/>
      <c r="C87" s="57"/>
      <c r="D87" s="57"/>
      <c r="E87" s="57"/>
      <c r="F87" s="57"/>
      <c r="G87" s="57"/>
      <c r="H87" s="57"/>
      <c r="I87" s="57"/>
      <c r="J87" s="57"/>
      <c r="K87" s="57"/>
    </row>
    <row r="88" spans="1:11" s="23" customFormat="1" ht="13.05" customHeight="1" x14ac:dyDescent="0.25">
      <c r="A88" s="57"/>
      <c r="B88" s="57"/>
      <c r="C88" s="57"/>
      <c r="D88" s="57"/>
      <c r="E88" s="57"/>
      <c r="F88" s="57"/>
      <c r="G88" s="57"/>
      <c r="H88" s="57"/>
      <c r="I88" s="57"/>
      <c r="J88" s="57"/>
      <c r="K88" s="57"/>
    </row>
    <row r="89" spans="1:11" s="23" customFormat="1" ht="13.05" customHeight="1" x14ac:dyDescent="0.25">
      <c r="A89" s="57"/>
      <c r="B89" s="57"/>
      <c r="C89" s="57"/>
      <c r="D89" s="57"/>
      <c r="E89" s="57"/>
      <c r="F89" s="57"/>
      <c r="G89" s="57"/>
      <c r="H89" s="57"/>
      <c r="I89" s="57"/>
      <c r="J89" s="57"/>
      <c r="K89" s="57"/>
    </row>
    <row r="90" spans="1:11" s="23" customFormat="1" ht="13.05" customHeight="1" x14ac:dyDescent="0.25">
      <c r="A90" s="57"/>
      <c r="B90" s="57"/>
      <c r="C90" s="57"/>
      <c r="D90" s="57"/>
      <c r="E90" s="57"/>
      <c r="F90" s="57"/>
      <c r="G90" s="57"/>
      <c r="H90" s="57"/>
      <c r="I90" s="57"/>
      <c r="J90" s="57"/>
      <c r="K90" s="57"/>
    </row>
    <row r="91" spans="1:11" s="23" customFormat="1" ht="13.05" customHeight="1" x14ac:dyDescent="0.25">
      <c r="A91" s="57"/>
      <c r="B91" s="57"/>
      <c r="C91" s="57"/>
      <c r="D91" s="57"/>
      <c r="E91" s="57"/>
      <c r="F91" s="57"/>
      <c r="G91" s="57"/>
      <c r="H91" s="57"/>
      <c r="I91" s="57"/>
      <c r="J91" s="57"/>
      <c r="K91" s="57"/>
    </row>
    <row r="92" spans="1:11" s="23" customFormat="1" ht="13.05" customHeight="1" x14ac:dyDescent="0.25">
      <c r="A92" s="57"/>
      <c r="B92" s="57"/>
      <c r="C92" s="57"/>
      <c r="D92" s="57"/>
      <c r="E92" s="57"/>
      <c r="F92" s="57"/>
      <c r="G92" s="57"/>
      <c r="H92" s="57"/>
      <c r="I92" s="57"/>
      <c r="J92" s="57"/>
      <c r="K92" s="57"/>
    </row>
    <row r="93" spans="1:11" s="23" customFormat="1" ht="13.05" customHeight="1" x14ac:dyDescent="0.25">
      <c r="A93" s="57"/>
      <c r="B93" s="57"/>
      <c r="C93" s="57"/>
      <c r="D93" s="57"/>
      <c r="E93" s="57"/>
      <c r="F93" s="57"/>
      <c r="G93" s="57"/>
      <c r="H93" s="57"/>
      <c r="I93" s="57"/>
      <c r="J93" s="57"/>
      <c r="K93" s="57"/>
    </row>
    <row r="94" spans="1:11" s="23" customFormat="1" ht="13.05" customHeight="1" x14ac:dyDescent="0.25">
      <c r="A94" s="57"/>
      <c r="B94" s="57"/>
      <c r="C94" s="57"/>
      <c r="D94" s="57"/>
      <c r="E94" s="57"/>
      <c r="F94" s="57"/>
      <c r="G94" s="57"/>
      <c r="H94" s="57"/>
      <c r="I94" s="57"/>
      <c r="J94" s="57"/>
      <c r="K94" s="57"/>
    </row>
    <row r="95" spans="1:11" s="23" customFormat="1" ht="13.05" customHeight="1" x14ac:dyDescent="0.25">
      <c r="A95" s="57"/>
      <c r="B95" s="57"/>
      <c r="C95" s="57"/>
      <c r="D95" s="57"/>
      <c r="E95" s="57"/>
      <c r="F95" s="57"/>
      <c r="G95" s="57"/>
      <c r="H95" s="57"/>
      <c r="I95" s="57"/>
      <c r="J95" s="57"/>
      <c r="K95" s="57"/>
    </row>
    <row r="96" spans="1:11" s="23" customFormat="1" ht="13.05" customHeight="1" x14ac:dyDescent="0.25">
      <c r="A96" s="57"/>
      <c r="B96" s="57"/>
      <c r="C96" s="57"/>
      <c r="D96" s="57"/>
      <c r="E96" s="57"/>
      <c r="F96" s="57"/>
      <c r="G96" s="57"/>
      <c r="H96" s="57"/>
      <c r="I96" s="57"/>
      <c r="J96" s="57"/>
      <c r="K96" s="57"/>
    </row>
    <row r="97" spans="1:11" s="23" customFormat="1" ht="13.05" customHeight="1" x14ac:dyDescent="0.25">
      <c r="A97" s="57"/>
      <c r="B97" s="57"/>
      <c r="C97" s="57"/>
      <c r="D97" s="57"/>
      <c r="E97" s="57"/>
      <c r="F97" s="57"/>
      <c r="G97" s="57"/>
      <c r="H97" s="57"/>
      <c r="I97" s="57"/>
      <c r="J97" s="57"/>
      <c r="K97" s="57"/>
    </row>
    <row r="98" spans="1:11" s="23" customFormat="1" ht="13.05" customHeight="1" x14ac:dyDescent="0.25">
      <c r="A98" s="57"/>
      <c r="B98" s="57"/>
      <c r="C98" s="57"/>
      <c r="D98" s="57"/>
      <c r="E98" s="57"/>
      <c r="F98" s="57"/>
      <c r="G98" s="57"/>
      <c r="H98" s="57"/>
      <c r="I98" s="57"/>
      <c r="J98" s="57"/>
      <c r="K98" s="57"/>
    </row>
    <row r="99" spans="1:11" s="23" customFormat="1" ht="13.05" customHeight="1" x14ac:dyDescent="0.25">
      <c r="A99" s="57"/>
      <c r="B99" s="57"/>
      <c r="C99" s="57"/>
      <c r="D99" s="57"/>
      <c r="E99" s="57"/>
      <c r="F99" s="57"/>
      <c r="G99" s="57"/>
      <c r="H99" s="57"/>
      <c r="I99" s="57"/>
      <c r="J99" s="57"/>
      <c r="K99" s="57"/>
    </row>
    <row r="100" spans="1:11" s="23" customFormat="1" ht="13.05" customHeight="1" x14ac:dyDescent="0.25">
      <c r="A100" s="57"/>
      <c r="B100" s="57"/>
      <c r="C100" s="57"/>
      <c r="D100" s="57"/>
      <c r="E100" s="57"/>
      <c r="F100" s="57"/>
      <c r="G100" s="57"/>
      <c r="H100" s="57"/>
      <c r="I100" s="57"/>
      <c r="J100" s="57"/>
      <c r="K100" s="57"/>
    </row>
    <row r="101" spans="1:11" s="23" customFormat="1" ht="13.05" customHeight="1" x14ac:dyDescent="0.25">
      <c r="A101" s="57"/>
      <c r="B101" s="57"/>
      <c r="C101" s="57"/>
      <c r="D101" s="57"/>
      <c r="E101" s="57"/>
      <c r="F101" s="57"/>
      <c r="G101" s="57"/>
      <c r="H101" s="57"/>
      <c r="I101" s="57"/>
      <c r="J101" s="57"/>
      <c r="K101" s="57"/>
    </row>
    <row r="102" spans="1:11" s="23" customFormat="1" ht="13.05" customHeight="1" x14ac:dyDescent="0.25">
      <c r="A102" s="57"/>
      <c r="B102" s="57"/>
      <c r="C102" s="57"/>
      <c r="D102" s="57"/>
      <c r="E102" s="57"/>
      <c r="F102" s="57"/>
      <c r="G102" s="57"/>
      <c r="H102" s="57"/>
      <c r="I102" s="57"/>
      <c r="J102" s="57"/>
      <c r="K102" s="57"/>
    </row>
    <row r="103" spans="1:11" s="23" customFormat="1" ht="13.05" customHeight="1" x14ac:dyDescent="0.25">
      <c r="A103" s="57"/>
      <c r="B103" s="57"/>
      <c r="C103" s="57"/>
      <c r="D103" s="57"/>
      <c r="E103" s="57"/>
      <c r="F103" s="57"/>
      <c r="G103" s="57"/>
      <c r="H103" s="57"/>
      <c r="I103" s="57"/>
      <c r="J103" s="57"/>
      <c r="K103" s="57"/>
    </row>
    <row r="104" spans="1:11" s="23" customFormat="1" ht="13.05" customHeight="1" x14ac:dyDescent="0.25">
      <c r="A104" s="57"/>
      <c r="B104" s="57"/>
      <c r="C104" s="57"/>
      <c r="D104" s="57"/>
      <c r="E104" s="57"/>
      <c r="F104" s="57"/>
      <c r="G104" s="57"/>
      <c r="H104" s="57"/>
      <c r="I104" s="57"/>
      <c r="J104" s="57"/>
      <c r="K104" s="57"/>
    </row>
    <row r="105" spans="1:11" s="23" customFormat="1" ht="13.05" customHeight="1" x14ac:dyDescent="0.25">
      <c r="A105" s="57"/>
      <c r="B105" s="57"/>
      <c r="C105" s="57"/>
      <c r="D105" s="57"/>
      <c r="E105" s="57"/>
      <c r="F105" s="57"/>
      <c r="G105" s="57"/>
      <c r="H105" s="57"/>
      <c r="I105" s="57"/>
      <c r="J105" s="57"/>
      <c r="K105" s="57"/>
    </row>
    <row r="106" spans="1:11" s="23" customFormat="1" ht="13.05" customHeight="1" x14ac:dyDescent="0.25">
      <c r="A106" s="57"/>
      <c r="B106" s="57"/>
      <c r="C106" s="57"/>
      <c r="D106" s="57"/>
      <c r="E106" s="57"/>
      <c r="F106" s="57"/>
      <c r="G106" s="57"/>
      <c r="H106" s="57"/>
      <c r="I106" s="57"/>
      <c r="J106" s="57"/>
      <c r="K106" s="57"/>
    </row>
    <row r="107" spans="1:11" s="23" customFormat="1" ht="13.05" customHeight="1" x14ac:dyDescent="0.25">
      <c r="A107" s="57"/>
      <c r="B107" s="57"/>
      <c r="C107" s="57"/>
      <c r="D107" s="57"/>
      <c r="E107" s="57"/>
      <c r="F107" s="57"/>
      <c r="G107" s="57"/>
      <c r="H107" s="57"/>
      <c r="I107" s="57"/>
      <c r="J107" s="57"/>
      <c r="K107" s="57"/>
    </row>
    <row r="108" spans="1:11" s="23" customFormat="1" ht="13.05" customHeight="1" x14ac:dyDescent="0.25">
      <c r="A108" s="57"/>
      <c r="B108" s="57"/>
      <c r="C108" s="57"/>
      <c r="D108" s="57"/>
      <c r="E108" s="57"/>
      <c r="F108" s="57"/>
      <c r="G108" s="57"/>
      <c r="H108" s="57"/>
      <c r="I108" s="57"/>
      <c r="J108" s="57"/>
      <c r="K108" s="57"/>
    </row>
    <row r="109" spans="1:11" s="23" customFormat="1" ht="13.05" customHeight="1" x14ac:dyDescent="0.25">
      <c r="A109" s="57"/>
      <c r="B109" s="57"/>
      <c r="C109" s="57"/>
      <c r="D109" s="57"/>
      <c r="E109" s="57"/>
      <c r="F109" s="57"/>
      <c r="G109" s="57"/>
      <c r="H109" s="57"/>
      <c r="I109" s="57"/>
      <c r="J109" s="57"/>
      <c r="K109" s="57"/>
    </row>
    <row r="110" spans="1:11" s="23" customFormat="1" ht="13.05" customHeight="1" x14ac:dyDescent="0.25">
      <c r="A110" s="57"/>
      <c r="B110" s="57"/>
      <c r="C110" s="57"/>
      <c r="D110" s="57"/>
      <c r="E110" s="57"/>
      <c r="F110" s="57"/>
      <c r="G110" s="57"/>
      <c r="H110" s="57"/>
      <c r="I110" s="57"/>
      <c r="J110" s="57"/>
      <c r="K110" s="57"/>
    </row>
    <row r="111" spans="1:11" s="23" customFormat="1" ht="13.05" customHeight="1" x14ac:dyDescent="0.25">
      <c r="A111" s="57"/>
      <c r="B111" s="57"/>
      <c r="C111" s="57"/>
      <c r="D111" s="57"/>
      <c r="E111" s="57"/>
      <c r="F111" s="57"/>
      <c r="G111" s="57"/>
      <c r="H111" s="57"/>
      <c r="I111" s="57"/>
      <c r="J111" s="57"/>
      <c r="K111" s="57"/>
    </row>
    <row r="112" spans="1:11" s="23" customFormat="1" ht="13.05" customHeight="1" x14ac:dyDescent="0.25">
      <c r="A112" s="57"/>
      <c r="B112" s="57"/>
      <c r="C112" s="57"/>
      <c r="D112" s="57"/>
      <c r="E112" s="57"/>
      <c r="F112" s="57"/>
      <c r="G112" s="57"/>
      <c r="H112" s="57"/>
      <c r="I112" s="57"/>
      <c r="J112" s="57"/>
      <c r="K112" s="57"/>
    </row>
    <row r="113" spans="1:11" s="23" customFormat="1" ht="13.05" customHeight="1" x14ac:dyDescent="0.25">
      <c r="A113" s="57"/>
      <c r="B113" s="57"/>
      <c r="C113" s="57"/>
      <c r="D113" s="57"/>
      <c r="E113" s="57"/>
      <c r="F113" s="57"/>
      <c r="G113" s="57"/>
      <c r="H113" s="57"/>
      <c r="I113" s="57"/>
      <c r="J113" s="57"/>
      <c r="K113" s="57"/>
    </row>
    <row r="114" spans="1:11" s="23" customFormat="1" ht="13.05" customHeight="1" x14ac:dyDescent="0.25">
      <c r="A114" s="57"/>
      <c r="B114" s="57"/>
      <c r="C114" s="57"/>
      <c r="D114" s="57"/>
      <c r="E114" s="57"/>
      <c r="F114" s="57"/>
      <c r="G114" s="57"/>
      <c r="H114" s="57"/>
      <c r="I114" s="57"/>
      <c r="J114" s="57"/>
      <c r="K114" s="57"/>
    </row>
    <row r="115" spans="1:11" s="23" customFormat="1" ht="13.05" customHeight="1" x14ac:dyDescent="0.25">
      <c r="A115" s="57"/>
      <c r="B115" s="57"/>
      <c r="C115" s="57"/>
      <c r="D115" s="57"/>
      <c r="E115" s="57"/>
      <c r="F115" s="57"/>
      <c r="G115" s="57"/>
      <c r="H115" s="57"/>
      <c r="I115" s="57"/>
      <c r="J115" s="57"/>
      <c r="K115" s="57"/>
    </row>
    <row r="116" spans="1:11" s="23" customFormat="1" ht="13.05" customHeight="1" x14ac:dyDescent="0.25">
      <c r="A116" s="57"/>
      <c r="B116" s="57"/>
      <c r="C116" s="57"/>
      <c r="D116" s="57"/>
      <c r="E116" s="57"/>
      <c r="F116" s="57"/>
      <c r="G116" s="57"/>
      <c r="H116" s="57"/>
      <c r="I116" s="57"/>
      <c r="J116" s="57"/>
      <c r="K116" s="57"/>
    </row>
    <row r="117" spans="1:11" s="23" customFormat="1" ht="13.05" customHeight="1" x14ac:dyDescent="0.25">
      <c r="A117" s="57"/>
      <c r="B117" s="57"/>
      <c r="C117" s="57"/>
      <c r="D117" s="57"/>
      <c r="E117" s="57"/>
      <c r="F117" s="57"/>
      <c r="G117" s="57"/>
      <c r="H117" s="57"/>
      <c r="I117" s="57"/>
      <c r="J117" s="57"/>
      <c r="K117" s="57"/>
    </row>
    <row r="118" spans="1:11" s="23" customFormat="1" ht="13.05" customHeight="1" x14ac:dyDescent="0.25">
      <c r="A118" s="57"/>
      <c r="B118" s="57"/>
      <c r="C118" s="57"/>
      <c r="D118" s="57"/>
      <c r="E118" s="57"/>
      <c r="F118" s="57"/>
      <c r="G118" s="57"/>
      <c r="H118" s="57"/>
      <c r="I118" s="57"/>
      <c r="J118" s="57"/>
      <c r="K118" s="57"/>
    </row>
    <row r="119" spans="1:11" s="23" customFormat="1" ht="13.05" customHeight="1" x14ac:dyDescent="0.25">
      <c r="A119" s="57"/>
      <c r="B119" s="57"/>
      <c r="C119" s="57"/>
      <c r="D119" s="57"/>
      <c r="E119" s="57"/>
      <c r="F119" s="57"/>
      <c r="G119" s="57"/>
      <c r="H119" s="57"/>
      <c r="I119" s="57"/>
      <c r="J119" s="57"/>
      <c r="K119" s="57"/>
    </row>
    <row r="120" spans="1:11" s="23" customFormat="1" ht="13.05" customHeight="1" x14ac:dyDescent="0.25">
      <c r="A120" s="57"/>
      <c r="B120" s="57"/>
      <c r="C120" s="57"/>
      <c r="D120" s="57"/>
      <c r="E120" s="57"/>
      <c r="F120" s="57"/>
      <c r="G120" s="57"/>
      <c r="H120" s="57"/>
      <c r="I120" s="57"/>
      <c r="J120" s="57"/>
      <c r="K120" s="57"/>
    </row>
    <row r="121" spans="1:11" s="23" customFormat="1" ht="13.05" customHeight="1" x14ac:dyDescent="0.25">
      <c r="A121" s="57"/>
      <c r="B121" s="57"/>
      <c r="C121" s="57"/>
      <c r="D121" s="57"/>
      <c r="E121" s="57"/>
      <c r="F121" s="57"/>
      <c r="G121" s="57"/>
      <c r="H121" s="57"/>
      <c r="I121" s="57"/>
      <c r="J121" s="57"/>
      <c r="K121" s="57"/>
    </row>
    <row r="122" spans="1:11" s="23" customFormat="1" ht="13.05" customHeight="1" x14ac:dyDescent="0.25">
      <c r="A122" s="57"/>
      <c r="B122" s="57"/>
      <c r="C122" s="57"/>
      <c r="D122" s="57"/>
      <c r="E122" s="57"/>
      <c r="F122" s="57"/>
      <c r="G122" s="57"/>
      <c r="H122" s="57"/>
      <c r="I122" s="57"/>
      <c r="J122" s="57"/>
      <c r="K122" s="57"/>
    </row>
    <row r="123" spans="1:11" s="23" customFormat="1" ht="13.05" customHeight="1" x14ac:dyDescent="0.25">
      <c r="A123" s="57"/>
      <c r="B123" s="57"/>
      <c r="C123" s="57"/>
      <c r="D123" s="57"/>
      <c r="E123" s="57"/>
      <c r="F123" s="57"/>
      <c r="G123" s="57"/>
      <c r="H123" s="57"/>
      <c r="I123" s="57"/>
      <c r="J123" s="57"/>
      <c r="K123" s="57"/>
    </row>
    <row r="124" spans="1:11" s="23" customFormat="1" ht="13.05" customHeight="1" x14ac:dyDescent="0.25">
      <c r="A124" s="57"/>
      <c r="B124" s="57"/>
      <c r="C124" s="57"/>
      <c r="D124" s="57"/>
      <c r="E124" s="57"/>
      <c r="F124" s="57"/>
      <c r="G124" s="57"/>
      <c r="H124" s="57"/>
      <c r="I124" s="57"/>
      <c r="J124" s="57"/>
      <c r="K124" s="57"/>
    </row>
    <row r="125" spans="1:11" s="23" customFormat="1" ht="13.05" customHeight="1" x14ac:dyDescent="0.25">
      <c r="A125" s="57"/>
      <c r="B125" s="57"/>
      <c r="C125" s="57"/>
      <c r="D125" s="57"/>
      <c r="E125" s="57"/>
      <c r="F125" s="57"/>
      <c r="G125" s="57"/>
      <c r="H125" s="57"/>
      <c r="I125" s="57"/>
      <c r="J125" s="57"/>
      <c r="K125" s="57"/>
    </row>
    <row r="126" spans="1:11" s="23" customFormat="1" ht="13.05" customHeight="1" x14ac:dyDescent="0.25">
      <c r="A126" s="57"/>
      <c r="B126" s="57"/>
      <c r="C126" s="57"/>
      <c r="D126" s="57"/>
      <c r="E126" s="57"/>
      <c r="F126" s="57"/>
      <c r="G126" s="57"/>
      <c r="H126" s="57"/>
      <c r="I126" s="57"/>
      <c r="J126" s="57"/>
      <c r="K126" s="57"/>
    </row>
    <row r="127" spans="1:11" s="23" customFormat="1" ht="13.05" customHeight="1" x14ac:dyDescent="0.25">
      <c r="A127" s="57"/>
      <c r="B127" s="57"/>
      <c r="C127" s="57"/>
      <c r="D127" s="57"/>
      <c r="E127" s="57"/>
      <c r="F127" s="57"/>
      <c r="G127" s="57"/>
      <c r="H127" s="57"/>
      <c r="I127" s="57"/>
      <c r="J127" s="57"/>
      <c r="K127" s="57"/>
    </row>
    <row r="128" spans="1:11" s="23" customFormat="1" ht="13.05" customHeight="1" x14ac:dyDescent="0.25">
      <c r="A128" s="57"/>
      <c r="B128" s="57"/>
      <c r="C128" s="57"/>
      <c r="D128" s="57"/>
      <c r="E128" s="57"/>
      <c r="F128" s="57"/>
      <c r="G128" s="57"/>
      <c r="H128" s="57"/>
      <c r="I128" s="57"/>
      <c r="J128" s="57"/>
      <c r="K128" s="57"/>
    </row>
    <row r="129" s="23" customFormat="1" ht="13.05" customHeight="1" x14ac:dyDescent="0.25"/>
    <row r="130" s="23" customFormat="1" ht="13.05" customHeight="1" x14ac:dyDescent="0.25"/>
    <row r="131" s="23" customFormat="1" ht="13.05" customHeight="1" x14ac:dyDescent="0.25"/>
    <row r="132" s="23" customFormat="1" ht="13.05" customHeight="1" x14ac:dyDescent="0.25"/>
    <row r="133" s="23" customFormat="1" ht="13.05" customHeight="1" x14ac:dyDescent="0.25"/>
    <row r="134" s="23" customFormat="1" ht="13.05" customHeight="1" x14ac:dyDescent="0.25"/>
    <row r="135" s="23" customFormat="1" ht="13.05" customHeight="1" x14ac:dyDescent="0.25"/>
    <row r="136" s="23" customFormat="1" ht="13.05" customHeight="1" x14ac:dyDescent="0.25"/>
    <row r="137" s="23" customFormat="1" ht="13.05" customHeight="1" x14ac:dyDescent="0.25"/>
    <row r="138" s="23" customFormat="1" ht="13.05" customHeight="1" x14ac:dyDescent="0.25"/>
    <row r="139" s="23" customFormat="1" ht="13.05" customHeight="1" x14ac:dyDescent="0.25"/>
    <row r="140" s="23" customFormat="1" ht="13.05" customHeight="1" x14ac:dyDescent="0.25"/>
    <row r="141" s="23" customFormat="1" ht="13.05" customHeight="1" x14ac:dyDescent="0.25"/>
    <row r="142" s="23" customFormat="1" ht="13.05" customHeight="1" x14ac:dyDescent="0.25"/>
    <row r="143" s="23" customFormat="1" ht="13.05" customHeight="1" x14ac:dyDescent="0.25"/>
    <row r="144" s="23" customFormat="1" ht="13.05" customHeight="1" x14ac:dyDescent="0.25"/>
    <row r="145" s="23" customFormat="1" ht="13.05" customHeight="1" x14ac:dyDescent="0.25"/>
    <row r="146" s="23" customFormat="1" ht="13.05" customHeight="1" x14ac:dyDescent="0.25"/>
    <row r="147" s="23" customFormat="1" ht="13.05" customHeight="1" x14ac:dyDescent="0.25"/>
    <row r="148" s="23" customFormat="1" ht="13.05" customHeight="1" x14ac:dyDescent="0.25"/>
    <row r="149" s="23" customFormat="1" ht="13.95" customHeight="1" x14ac:dyDescent="0.25"/>
    <row r="150" s="23" customFormat="1" ht="13.95" customHeight="1" x14ac:dyDescent="0.25"/>
    <row r="151" s="23" customFormat="1" ht="13.95" customHeight="1" x14ac:dyDescent="0.25"/>
    <row r="152" s="23" customFormat="1" ht="13.95" customHeight="1" x14ac:dyDescent="0.25"/>
    <row r="153" s="23" customFormat="1" ht="13.95" customHeight="1" x14ac:dyDescent="0.25"/>
    <row r="154" s="23" customFormat="1" ht="13.95" customHeight="1" x14ac:dyDescent="0.25"/>
    <row r="155" s="23" customFormat="1" ht="13.95" customHeight="1" x14ac:dyDescent="0.25"/>
    <row r="156" s="23" customFormat="1" ht="13.95" customHeight="1" x14ac:dyDescent="0.25"/>
    <row r="157" s="23" customFormat="1" ht="13.95" customHeight="1" x14ac:dyDescent="0.25"/>
    <row r="158" s="23" customFormat="1" ht="13.95" customHeight="1" x14ac:dyDescent="0.25"/>
    <row r="159" s="23" customFormat="1" ht="13.95" customHeight="1" x14ac:dyDescent="0.25"/>
    <row r="160" s="23" customFormat="1" ht="13.95" customHeight="1" x14ac:dyDescent="0.25"/>
    <row r="161" s="23" customFormat="1" ht="13.95" customHeight="1" x14ac:dyDescent="0.25"/>
    <row r="162" s="23" customFormat="1" ht="13.95" customHeight="1" x14ac:dyDescent="0.25"/>
    <row r="163" s="23" customFormat="1" ht="13.95" customHeight="1" x14ac:dyDescent="0.25"/>
    <row r="164" s="23" customFormat="1" ht="13.95" customHeight="1" x14ac:dyDescent="0.25"/>
    <row r="165" s="23" customFormat="1" ht="13.95" customHeight="1" x14ac:dyDescent="0.25"/>
    <row r="166" s="23" customFormat="1" ht="13.95" customHeight="1" x14ac:dyDescent="0.25"/>
    <row r="167" ht="13.95" customHeight="1" x14ac:dyDescent="0.25"/>
    <row r="168" ht="13.95" customHeight="1" x14ac:dyDescent="0.25"/>
    <row r="169" ht="13.95" customHeight="1" x14ac:dyDescent="0.25"/>
    <row r="170" ht="13.95" customHeight="1" x14ac:dyDescent="0.25"/>
    <row r="171" ht="13.95" customHeight="1" x14ac:dyDescent="0.25"/>
    <row r="172" ht="13.95" customHeight="1" x14ac:dyDescent="0.25"/>
    <row r="173" ht="13.95" customHeight="1" x14ac:dyDescent="0.25"/>
    <row r="174" ht="13.95" customHeight="1" x14ac:dyDescent="0.25"/>
    <row r="175" ht="13.95" customHeight="1" x14ac:dyDescent="0.25"/>
    <row r="176" ht="13.95" customHeight="1" x14ac:dyDescent="0.25"/>
    <row r="177" ht="13.95" customHeight="1" x14ac:dyDescent="0.25"/>
    <row r="178" ht="13.95" customHeight="1" x14ac:dyDescent="0.25"/>
    <row r="179" ht="13.95" customHeight="1" x14ac:dyDescent="0.25"/>
    <row r="180" ht="13.95" customHeight="1" x14ac:dyDescent="0.25"/>
    <row r="181" ht="13.95" customHeight="1" x14ac:dyDescent="0.25"/>
    <row r="182" ht="13.95" customHeight="1" x14ac:dyDescent="0.25"/>
    <row r="183" ht="13.95" customHeight="1" x14ac:dyDescent="0.25"/>
    <row r="184" ht="13.95" customHeight="1" x14ac:dyDescent="0.25"/>
    <row r="185" ht="13.95" customHeight="1" x14ac:dyDescent="0.25"/>
    <row r="186" ht="13.95" customHeight="1" x14ac:dyDescent="0.25"/>
    <row r="187" ht="13.95" customHeight="1" x14ac:dyDescent="0.25"/>
    <row r="188" ht="13.95" customHeight="1" x14ac:dyDescent="0.25"/>
    <row r="189" ht="13.95" customHeight="1" x14ac:dyDescent="0.25"/>
    <row r="190" ht="13.95" customHeight="1" x14ac:dyDescent="0.25"/>
    <row r="191" ht="13.95" customHeight="1" x14ac:dyDescent="0.25"/>
    <row r="192" ht="13.95" customHeight="1" x14ac:dyDescent="0.25"/>
    <row r="193" ht="13.95" customHeight="1" x14ac:dyDescent="0.25"/>
    <row r="194" ht="13.95" customHeight="1" x14ac:dyDescent="0.25"/>
    <row r="195" ht="13.95" customHeight="1" x14ac:dyDescent="0.25"/>
    <row r="196" ht="13.95" customHeight="1" x14ac:dyDescent="0.25"/>
    <row r="197" ht="13.95" customHeight="1" x14ac:dyDescent="0.25"/>
    <row r="198" ht="13.95" customHeight="1" x14ac:dyDescent="0.25"/>
    <row r="199" ht="13.95" customHeight="1" x14ac:dyDescent="0.25"/>
    <row r="200" ht="13.95" customHeight="1" x14ac:dyDescent="0.25"/>
    <row r="201" ht="13.95" customHeight="1" x14ac:dyDescent="0.25"/>
    <row r="202" ht="13.95" customHeight="1" x14ac:dyDescent="0.25"/>
    <row r="203" ht="13.95" customHeight="1" x14ac:dyDescent="0.25"/>
    <row r="204" ht="13.95" customHeight="1" x14ac:dyDescent="0.25"/>
    <row r="205" ht="13.95" customHeight="1" x14ac:dyDescent="0.25"/>
    <row r="206" ht="13.95" customHeight="1" x14ac:dyDescent="0.25"/>
    <row r="207" ht="13.95" customHeight="1" x14ac:dyDescent="0.25"/>
    <row r="208" ht="13.95" customHeight="1" x14ac:dyDescent="0.25"/>
    <row r="209" ht="13.95" customHeight="1" x14ac:dyDescent="0.25"/>
    <row r="210" ht="13.95" customHeight="1" x14ac:dyDescent="0.25"/>
    <row r="211" ht="13.95" customHeight="1" x14ac:dyDescent="0.25"/>
    <row r="212" ht="13.95" customHeight="1" x14ac:dyDescent="0.25"/>
    <row r="213" ht="13.95" customHeight="1" x14ac:dyDescent="0.25"/>
    <row r="214" ht="13.95" customHeight="1" x14ac:dyDescent="0.25"/>
    <row r="215" ht="13.95" customHeight="1" x14ac:dyDescent="0.25"/>
    <row r="216" ht="13.95" customHeight="1" x14ac:dyDescent="0.25"/>
    <row r="217" ht="13.95" customHeight="1" x14ac:dyDescent="0.25"/>
    <row r="218" ht="13.95" customHeight="1" x14ac:dyDescent="0.25"/>
    <row r="219" ht="13.95" customHeight="1" x14ac:dyDescent="0.25"/>
    <row r="220" ht="13.95" customHeight="1" x14ac:dyDescent="0.25"/>
    <row r="221" ht="13.95" customHeight="1" x14ac:dyDescent="0.25"/>
    <row r="222" ht="13.95" customHeight="1" x14ac:dyDescent="0.25"/>
    <row r="223" ht="13.95" customHeight="1" x14ac:dyDescent="0.25"/>
    <row r="224" ht="13.95" customHeight="1" x14ac:dyDescent="0.25"/>
    <row r="225" ht="13.95" customHeight="1" x14ac:dyDescent="0.25"/>
    <row r="226" ht="13.95" customHeight="1" x14ac:dyDescent="0.25"/>
    <row r="227" ht="13.95" customHeight="1" x14ac:dyDescent="0.25"/>
    <row r="228" ht="13.95" customHeight="1" x14ac:dyDescent="0.25"/>
    <row r="229" ht="13.95" customHeight="1" x14ac:dyDescent="0.25"/>
    <row r="230" ht="13.95" customHeight="1" x14ac:dyDescent="0.25"/>
    <row r="231" ht="13.95" customHeight="1" x14ac:dyDescent="0.25"/>
    <row r="232" ht="13.95" customHeight="1" x14ac:dyDescent="0.25"/>
    <row r="233" ht="13.95" customHeight="1" x14ac:dyDescent="0.25"/>
    <row r="234" ht="13.95" customHeight="1" x14ac:dyDescent="0.25"/>
    <row r="235" ht="13.95" customHeight="1" x14ac:dyDescent="0.25"/>
    <row r="236" ht="13.95" customHeight="1" x14ac:dyDescent="0.25"/>
    <row r="237" ht="13.95" customHeight="1" x14ac:dyDescent="0.25"/>
    <row r="238" ht="13.95" customHeight="1" x14ac:dyDescent="0.25"/>
    <row r="239" ht="13.95" customHeight="1" x14ac:dyDescent="0.25"/>
    <row r="240" ht="13.95" customHeight="1" x14ac:dyDescent="0.25"/>
    <row r="241" ht="13.95" customHeight="1" x14ac:dyDescent="0.25"/>
    <row r="242" ht="13.95" customHeight="1" x14ac:dyDescent="0.25"/>
    <row r="243" ht="13.95" customHeight="1" x14ac:dyDescent="0.25"/>
    <row r="244" ht="13.95" customHeight="1" x14ac:dyDescent="0.25"/>
    <row r="245" ht="13.95" customHeight="1" x14ac:dyDescent="0.25"/>
    <row r="246" ht="13.95" customHeight="1" x14ac:dyDescent="0.25"/>
    <row r="247" ht="13.95" customHeight="1" x14ac:dyDescent="0.25"/>
    <row r="248" ht="13.95" customHeight="1" x14ac:dyDescent="0.25"/>
    <row r="249" ht="13.95" customHeight="1" x14ac:dyDescent="0.25"/>
    <row r="250" ht="13.95" customHeight="1" x14ac:dyDescent="0.25"/>
    <row r="251" ht="13.95" customHeight="1" x14ac:dyDescent="0.25"/>
    <row r="252" ht="13.95" customHeight="1" x14ac:dyDescent="0.25"/>
    <row r="253" ht="13.95" customHeight="1" x14ac:dyDescent="0.25"/>
    <row r="254" ht="13.95" customHeight="1" x14ac:dyDescent="0.25"/>
    <row r="255" ht="13.95" customHeight="1" x14ac:dyDescent="0.25"/>
    <row r="256" ht="13.95" customHeight="1" x14ac:dyDescent="0.25"/>
    <row r="257" ht="13.95" customHeight="1" x14ac:dyDescent="0.25"/>
    <row r="258" ht="13.95" customHeight="1" x14ac:dyDescent="0.25"/>
    <row r="259" ht="13.95" customHeight="1" x14ac:dyDescent="0.25"/>
    <row r="260" ht="13.95" customHeight="1" x14ac:dyDescent="0.25"/>
    <row r="261" ht="13.95" customHeight="1" x14ac:dyDescent="0.25"/>
    <row r="262" ht="13.95" customHeight="1" x14ac:dyDescent="0.25"/>
    <row r="263" ht="13.95" customHeight="1" x14ac:dyDescent="0.25"/>
    <row r="264" ht="13.95" customHeight="1" x14ac:dyDescent="0.25"/>
    <row r="265" ht="13.95" customHeight="1" x14ac:dyDescent="0.25"/>
    <row r="266" ht="13.95" customHeight="1" x14ac:dyDescent="0.25"/>
    <row r="267" ht="13.95" customHeight="1" x14ac:dyDescent="0.25"/>
    <row r="268" ht="13.95" customHeight="1" x14ac:dyDescent="0.25"/>
    <row r="269" ht="13.95" customHeight="1" x14ac:dyDescent="0.25"/>
    <row r="270" ht="13.95" customHeight="1" x14ac:dyDescent="0.25"/>
    <row r="271" ht="13.95" customHeight="1" x14ac:dyDescent="0.25"/>
    <row r="272" ht="13.95" customHeight="1" x14ac:dyDescent="0.25"/>
    <row r="273" ht="13.95" customHeight="1" x14ac:dyDescent="0.25"/>
    <row r="274" ht="13.95" customHeight="1" x14ac:dyDescent="0.25"/>
    <row r="275" ht="13.95" customHeight="1" x14ac:dyDescent="0.25"/>
    <row r="276" ht="13.95" customHeight="1" x14ac:dyDescent="0.25"/>
    <row r="277" ht="13.95" customHeight="1" x14ac:dyDescent="0.25"/>
    <row r="278" ht="13.95" customHeight="1" x14ac:dyDescent="0.25"/>
    <row r="279" ht="13.95" customHeight="1" x14ac:dyDescent="0.25"/>
    <row r="280" ht="13.95" customHeight="1" x14ac:dyDescent="0.25"/>
    <row r="281" ht="13.95" customHeight="1" x14ac:dyDescent="0.25"/>
    <row r="282" ht="13.95" customHeight="1" x14ac:dyDescent="0.25"/>
    <row r="283" ht="13.95" customHeight="1" x14ac:dyDescent="0.25"/>
    <row r="284" ht="13.95" customHeight="1" x14ac:dyDescent="0.25"/>
    <row r="285" ht="13.95" customHeight="1" x14ac:dyDescent="0.25"/>
    <row r="286" ht="13.95" customHeight="1" x14ac:dyDescent="0.25"/>
    <row r="287" ht="13.95" customHeight="1" x14ac:dyDescent="0.25"/>
    <row r="288" ht="13.95" customHeight="1" x14ac:dyDescent="0.25"/>
    <row r="289" ht="13.95" customHeight="1" x14ac:dyDescent="0.25"/>
    <row r="290" ht="13.95" customHeight="1" x14ac:dyDescent="0.25"/>
    <row r="291" ht="13.95" customHeight="1" x14ac:dyDescent="0.25"/>
    <row r="292" ht="13.95" customHeight="1" x14ac:dyDescent="0.25"/>
    <row r="293" ht="13.95" customHeight="1" x14ac:dyDescent="0.25"/>
    <row r="294" ht="13.95" customHeight="1" x14ac:dyDescent="0.25"/>
    <row r="295" ht="13.95" customHeight="1" x14ac:dyDescent="0.25"/>
    <row r="296" ht="13.95" customHeight="1" x14ac:dyDescent="0.25"/>
    <row r="297" ht="13.95" customHeight="1" x14ac:dyDescent="0.25"/>
    <row r="298" ht="13.95" customHeight="1" x14ac:dyDescent="0.25"/>
    <row r="299" ht="13.95" customHeight="1" x14ac:dyDescent="0.25"/>
    <row r="300" ht="13.95" customHeight="1" x14ac:dyDescent="0.25"/>
    <row r="301" ht="13.95" customHeight="1" x14ac:dyDescent="0.25"/>
    <row r="302" ht="13.95" customHeight="1" x14ac:dyDescent="0.25"/>
    <row r="303" ht="13.95" customHeight="1" x14ac:dyDescent="0.25"/>
    <row r="304" ht="13.95" customHeight="1" x14ac:dyDescent="0.25"/>
    <row r="305" ht="13.95" customHeight="1" x14ac:dyDescent="0.25"/>
    <row r="306" ht="13.95" customHeight="1" x14ac:dyDescent="0.25"/>
    <row r="307" ht="13.95" customHeight="1" x14ac:dyDescent="0.25"/>
    <row r="308" ht="13.95" customHeight="1" x14ac:dyDescent="0.25"/>
    <row r="309" ht="13.95" customHeight="1" x14ac:dyDescent="0.25"/>
    <row r="310" ht="13.95" customHeight="1" x14ac:dyDescent="0.25"/>
    <row r="311" ht="13.95" customHeight="1" x14ac:dyDescent="0.25"/>
    <row r="312" ht="13.95" customHeight="1" x14ac:dyDescent="0.25"/>
    <row r="313" ht="13.95" customHeight="1" x14ac:dyDescent="0.25"/>
    <row r="314" ht="13.95" customHeight="1" x14ac:dyDescent="0.25"/>
    <row r="315" ht="13.95" customHeight="1" x14ac:dyDescent="0.25"/>
    <row r="316" ht="13.95" customHeight="1" x14ac:dyDescent="0.25"/>
    <row r="317" ht="13.95" customHeight="1" x14ac:dyDescent="0.25"/>
    <row r="318" ht="13.95" customHeight="1" x14ac:dyDescent="0.25"/>
    <row r="319" ht="13.95" customHeight="1" x14ac:dyDescent="0.25"/>
    <row r="320" ht="13.95" customHeight="1" x14ac:dyDescent="0.25"/>
    <row r="321" ht="13.95" customHeight="1" x14ac:dyDescent="0.25"/>
    <row r="322" ht="13.95" customHeight="1" x14ac:dyDescent="0.25"/>
    <row r="323" ht="13.95" customHeight="1" x14ac:dyDescent="0.25"/>
    <row r="324" ht="13.95" customHeight="1" x14ac:dyDescent="0.25"/>
    <row r="325" ht="13.95" customHeight="1" x14ac:dyDescent="0.25"/>
    <row r="326" ht="13.95" customHeight="1" x14ac:dyDescent="0.25"/>
    <row r="327" ht="13.95" customHeight="1" x14ac:dyDescent="0.25"/>
    <row r="328" ht="13.95" customHeight="1" x14ac:dyDescent="0.25"/>
    <row r="329" ht="13.95" customHeight="1" x14ac:dyDescent="0.25"/>
    <row r="330" ht="13.95" customHeight="1" x14ac:dyDescent="0.25"/>
    <row r="331" ht="13.95" customHeight="1" x14ac:dyDescent="0.25"/>
    <row r="332" ht="13.95" customHeight="1" x14ac:dyDescent="0.25"/>
    <row r="333" ht="13.95" customHeight="1" x14ac:dyDescent="0.25"/>
    <row r="334" ht="13.95" customHeight="1" x14ac:dyDescent="0.25"/>
    <row r="335" ht="13.95" customHeight="1" x14ac:dyDescent="0.25"/>
    <row r="336" ht="13.95" customHeight="1" x14ac:dyDescent="0.25"/>
    <row r="337" ht="13.95" customHeight="1" x14ac:dyDescent="0.25"/>
    <row r="338" ht="13.95" customHeight="1" x14ac:dyDescent="0.25"/>
    <row r="339" ht="13.95" customHeight="1" x14ac:dyDescent="0.25"/>
    <row r="340" ht="13.95" customHeight="1" x14ac:dyDescent="0.25"/>
    <row r="341" ht="13.95" customHeight="1" x14ac:dyDescent="0.25"/>
    <row r="342" ht="13.95" customHeight="1" x14ac:dyDescent="0.25"/>
    <row r="343" ht="13.95" customHeight="1" x14ac:dyDescent="0.25"/>
    <row r="344" ht="13.95" customHeight="1" x14ac:dyDescent="0.25"/>
    <row r="345" ht="13.95" customHeight="1" x14ac:dyDescent="0.25"/>
    <row r="346" ht="13.95" customHeight="1" x14ac:dyDescent="0.25"/>
    <row r="347" ht="13.95" customHeight="1" x14ac:dyDescent="0.25"/>
    <row r="348" ht="13.95" customHeight="1" x14ac:dyDescent="0.25"/>
    <row r="349" ht="13.95" customHeight="1" x14ac:dyDescent="0.25"/>
    <row r="350" ht="13.95" customHeight="1" x14ac:dyDescent="0.25"/>
    <row r="351" ht="13.95" customHeight="1" x14ac:dyDescent="0.25"/>
    <row r="352" ht="13.95" customHeight="1" x14ac:dyDescent="0.25"/>
    <row r="353" ht="13.95" customHeight="1" x14ac:dyDescent="0.25"/>
    <row r="354" ht="13.95" customHeight="1" x14ac:dyDescent="0.25"/>
    <row r="355" ht="13.95" customHeight="1" x14ac:dyDescent="0.25"/>
    <row r="356" ht="13.95" customHeight="1" x14ac:dyDescent="0.25"/>
    <row r="357" ht="13.95" customHeight="1" x14ac:dyDescent="0.25"/>
    <row r="358" ht="13.95" customHeight="1" x14ac:dyDescent="0.25"/>
    <row r="359" ht="13.95" customHeight="1" x14ac:dyDescent="0.25"/>
    <row r="360" ht="13.95" customHeight="1" x14ac:dyDescent="0.25"/>
    <row r="361" ht="13.95" customHeight="1" x14ac:dyDescent="0.25"/>
    <row r="362" ht="13.95" customHeight="1" x14ac:dyDescent="0.25"/>
    <row r="363" ht="13.95" customHeight="1" x14ac:dyDescent="0.25"/>
    <row r="364" ht="13.95" customHeight="1" x14ac:dyDescent="0.25"/>
    <row r="365" ht="13.95" customHeight="1" x14ac:dyDescent="0.25"/>
    <row r="366" ht="13.95" customHeight="1" x14ac:dyDescent="0.25"/>
    <row r="367" ht="13.95" customHeight="1" x14ac:dyDescent="0.25"/>
    <row r="368" ht="13.95" customHeight="1" x14ac:dyDescent="0.25"/>
    <row r="369" ht="13.95" customHeight="1" x14ac:dyDescent="0.25"/>
    <row r="370" ht="13.95" customHeight="1" x14ac:dyDescent="0.25"/>
    <row r="371" ht="13.95" customHeight="1" x14ac:dyDescent="0.25"/>
    <row r="372" ht="13.95" customHeight="1" x14ac:dyDescent="0.25"/>
    <row r="373" ht="13.95" customHeight="1" x14ac:dyDescent="0.25"/>
    <row r="374" ht="13.95" customHeight="1" x14ac:dyDescent="0.25"/>
    <row r="375" ht="13.95" customHeight="1" x14ac:dyDescent="0.25"/>
    <row r="376" ht="13.95" customHeight="1" x14ac:dyDescent="0.25"/>
    <row r="377" ht="13.95" customHeight="1" x14ac:dyDescent="0.25"/>
    <row r="378" ht="13.95" customHeight="1" x14ac:dyDescent="0.25"/>
    <row r="379" ht="13.95" customHeight="1" x14ac:dyDescent="0.25"/>
    <row r="380" ht="13.95" customHeight="1" x14ac:dyDescent="0.25"/>
    <row r="381" ht="13.95" customHeight="1" x14ac:dyDescent="0.25"/>
    <row r="382" ht="13.95" customHeight="1" x14ac:dyDescent="0.25"/>
    <row r="383" ht="13.95" customHeight="1" x14ac:dyDescent="0.25"/>
    <row r="384" ht="13.95" customHeight="1" x14ac:dyDescent="0.25"/>
    <row r="385" ht="13.95" customHeight="1" x14ac:dyDescent="0.25"/>
    <row r="386" ht="13.95" customHeight="1" x14ac:dyDescent="0.25"/>
    <row r="387" ht="13.95" customHeight="1" x14ac:dyDescent="0.25"/>
    <row r="388" ht="13.95" customHeight="1" x14ac:dyDescent="0.25"/>
    <row r="389" ht="13.95" customHeight="1" x14ac:dyDescent="0.25"/>
    <row r="390" ht="13.95" customHeight="1" x14ac:dyDescent="0.25"/>
    <row r="391" ht="13.95" customHeight="1" x14ac:dyDescent="0.25"/>
    <row r="392" ht="13.95" customHeight="1" x14ac:dyDescent="0.25"/>
    <row r="393" ht="13.95" customHeight="1" x14ac:dyDescent="0.25"/>
    <row r="394" ht="13.95" customHeight="1" x14ac:dyDescent="0.25"/>
    <row r="395" ht="13.95" customHeight="1" x14ac:dyDescent="0.25"/>
    <row r="396" ht="13.95" customHeight="1" x14ac:dyDescent="0.25"/>
    <row r="397" ht="13.95" customHeight="1" x14ac:dyDescent="0.25"/>
    <row r="398" ht="13.95" customHeight="1" x14ac:dyDescent="0.25"/>
    <row r="399" ht="13.95" customHeight="1" x14ac:dyDescent="0.25"/>
    <row r="400" ht="13.95" customHeight="1" x14ac:dyDescent="0.25"/>
    <row r="401" ht="13.95" customHeight="1" x14ac:dyDescent="0.25"/>
    <row r="402" ht="13.95" customHeight="1" x14ac:dyDescent="0.25"/>
  </sheetData>
  <mergeCells count="8">
    <mergeCell ref="G6:H6"/>
    <mergeCell ref="A1:I1"/>
    <mergeCell ref="A44:A46"/>
    <mergeCell ref="A48:A50"/>
    <mergeCell ref="A59:A60"/>
    <mergeCell ref="A52:A54"/>
    <mergeCell ref="A56:A57"/>
    <mergeCell ref="A7:F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48"/>
  <sheetViews>
    <sheetView zoomScale="110" zoomScaleNormal="110" workbookViewId="0">
      <selection activeCell="J19" sqref="J19"/>
    </sheetView>
  </sheetViews>
  <sheetFormatPr defaultColWidth="9.21875" defaultRowHeight="12" x14ac:dyDescent="0.25"/>
  <cols>
    <col min="1" max="1" width="21.5546875" style="2" customWidth="1"/>
    <col min="2" max="2" width="7.44140625" style="2" bestFit="1" customWidth="1"/>
    <col min="3" max="3" width="7" style="2" customWidth="1"/>
    <col min="4" max="4" width="9" style="2" customWidth="1"/>
    <col min="5" max="5" width="6.5546875" style="2" customWidth="1"/>
    <col min="6" max="6" width="6.77734375" style="2" customWidth="1"/>
    <col min="7" max="7" width="10.109375" style="2" customWidth="1"/>
    <col min="8" max="8" width="10.33203125" style="2" customWidth="1"/>
    <col min="9" max="9" width="13.109375" style="2" customWidth="1"/>
    <col min="10" max="10" width="14.6640625" style="2" bestFit="1" customWidth="1"/>
    <col min="11" max="16384" width="9.21875" style="2"/>
  </cols>
  <sheetData>
    <row r="1" spans="1:16" x14ac:dyDescent="0.25">
      <c r="A1" s="8" t="s">
        <v>56</v>
      </c>
      <c r="B1" s="7">
        <f>Scenario!C4</f>
        <v>100</v>
      </c>
    </row>
    <row r="2" spans="1:16" ht="16.8" customHeight="1" x14ac:dyDescent="0.25">
      <c r="A2" s="85" t="s">
        <v>48</v>
      </c>
      <c r="B2" s="85"/>
      <c r="C2" s="85"/>
      <c r="D2" s="85"/>
      <c r="E2" s="85"/>
      <c r="F2" s="85"/>
      <c r="G2" s="85"/>
      <c r="H2" s="85"/>
      <c r="I2" s="85"/>
    </row>
    <row r="3" spans="1:16" s="6" customFormat="1" ht="16.5" customHeight="1" x14ac:dyDescent="0.25">
      <c r="A3" s="41" t="s">
        <v>46</v>
      </c>
      <c r="B3" s="42" t="s">
        <v>37</v>
      </c>
      <c r="C3" s="42"/>
      <c r="D3" s="42" t="s">
        <v>11</v>
      </c>
      <c r="E3" s="42" t="s">
        <v>35</v>
      </c>
      <c r="F3" s="8"/>
      <c r="G3" s="24" t="s">
        <v>9</v>
      </c>
      <c r="H3" s="24" t="s">
        <v>36</v>
      </c>
      <c r="I3" s="24" t="s">
        <v>50</v>
      </c>
      <c r="J3" s="7" t="s">
        <v>82</v>
      </c>
    </row>
    <row r="4" spans="1:16" s="6" customFormat="1" x14ac:dyDescent="0.25">
      <c r="A4" s="43" t="s">
        <v>5</v>
      </c>
      <c r="B4" s="44"/>
      <c r="C4" s="44"/>
      <c r="D4" s="45">
        <v>2.4E-2</v>
      </c>
      <c r="E4" s="45">
        <v>8.0000000000000002E-3</v>
      </c>
      <c r="F4" s="25"/>
      <c r="G4" s="26"/>
      <c r="H4" s="26"/>
      <c r="I4" s="26"/>
      <c r="J4" s="5"/>
    </row>
    <row r="5" spans="1:16" s="6" customFormat="1" x14ac:dyDescent="0.25">
      <c r="A5" s="46" t="s">
        <v>6</v>
      </c>
      <c r="B5" s="47">
        <v>22050</v>
      </c>
      <c r="C5" s="44"/>
      <c r="D5" s="45"/>
      <c r="E5" s="45"/>
      <c r="F5" s="25"/>
      <c r="G5" s="28">
        <f>B1*D4*B5</f>
        <v>52920</v>
      </c>
      <c r="H5" s="28">
        <f>B1*E4*B5</f>
        <v>17640</v>
      </c>
      <c r="I5" s="28">
        <f>H5-G5</f>
        <v>-35280</v>
      </c>
      <c r="J5" s="5" t="s">
        <v>78</v>
      </c>
      <c r="L5" s="29"/>
      <c r="M5" s="29"/>
    </row>
    <row r="6" spans="1:16" s="6" customFormat="1" x14ac:dyDescent="0.25">
      <c r="A6" s="43" t="s">
        <v>7</v>
      </c>
      <c r="B6" s="47">
        <v>11934</v>
      </c>
      <c r="C6" s="44"/>
      <c r="D6" s="45">
        <v>3.5000000000000003E-2</v>
      </c>
      <c r="E6" s="45">
        <v>3.7999999999999999E-2</v>
      </c>
      <c r="F6" s="25"/>
      <c r="G6" s="28">
        <f>B1*D6*B6</f>
        <v>41769.000000000007</v>
      </c>
      <c r="H6" s="28">
        <f>B1*E6*B6</f>
        <v>45349.2</v>
      </c>
      <c r="I6" s="28">
        <f t="shared" ref="I6:I10" si="0">H6-G6</f>
        <v>3580.1999999999898</v>
      </c>
      <c r="J6" s="5" t="s">
        <v>79</v>
      </c>
      <c r="K6" s="30"/>
    </row>
    <row r="7" spans="1:16" s="6" customFormat="1" x14ac:dyDescent="0.25">
      <c r="A7" s="43" t="s">
        <v>8</v>
      </c>
      <c r="B7" s="47">
        <v>2698</v>
      </c>
      <c r="C7" s="44"/>
      <c r="D7" s="45">
        <v>8.8999999999999996E-2</v>
      </c>
      <c r="E7" s="45">
        <v>3.2000000000000001E-2</v>
      </c>
      <c r="F7" s="25"/>
      <c r="G7" s="28">
        <f>B1*B7*D7</f>
        <v>24012.199999999997</v>
      </c>
      <c r="H7" s="28">
        <f>B1*E7*B7</f>
        <v>8633.6</v>
      </c>
      <c r="I7" s="28">
        <f t="shared" si="0"/>
        <v>-15378.599999999997</v>
      </c>
      <c r="J7" s="5" t="s">
        <v>79</v>
      </c>
      <c r="K7" s="30"/>
    </row>
    <row r="8" spans="1:16" s="6" customFormat="1" x14ac:dyDescent="0.25">
      <c r="A8" s="43" t="s">
        <v>70</v>
      </c>
      <c r="B8" s="47">
        <v>11543</v>
      </c>
      <c r="C8" s="44"/>
      <c r="D8" s="45">
        <v>6.7000000000000004E-2</v>
      </c>
      <c r="E8" s="45">
        <v>0.19400000000000001</v>
      </c>
      <c r="F8" s="25"/>
      <c r="G8" s="28">
        <f>B1*D8*B8</f>
        <v>77338.100000000006</v>
      </c>
      <c r="H8" s="28">
        <f>B1*E8*B8</f>
        <v>223934.2</v>
      </c>
      <c r="I8" s="28">
        <f t="shared" si="0"/>
        <v>146596.1</v>
      </c>
      <c r="J8" s="5" t="s">
        <v>79</v>
      </c>
      <c r="K8" s="30"/>
    </row>
    <row r="9" spans="1:16" s="6" customFormat="1" x14ac:dyDescent="0.25">
      <c r="A9" s="43" t="s">
        <v>84</v>
      </c>
      <c r="B9" s="47">
        <v>4797</v>
      </c>
      <c r="C9" s="44"/>
      <c r="D9" s="45">
        <v>0.38300000000000001</v>
      </c>
      <c r="E9" s="45">
        <v>9.8000000000000004E-2</v>
      </c>
      <c r="F9" s="25"/>
      <c r="G9" s="28">
        <f>B1*D9*B9</f>
        <v>183725.09999999998</v>
      </c>
      <c r="H9" s="28">
        <f>B1*E9*B9</f>
        <v>47010.600000000006</v>
      </c>
      <c r="I9" s="28">
        <f t="shared" si="0"/>
        <v>-136714.49999999997</v>
      </c>
      <c r="J9" s="5" t="s">
        <v>79</v>
      </c>
      <c r="K9" s="30"/>
      <c r="L9" s="31"/>
    </row>
    <row r="10" spans="1:16" s="6" customFormat="1" x14ac:dyDescent="0.25">
      <c r="A10" s="43" t="s">
        <v>30</v>
      </c>
      <c r="B10" s="47">
        <v>15000</v>
      </c>
      <c r="C10" s="44"/>
      <c r="D10" s="45">
        <v>2.8000000000000001E-2</v>
      </c>
      <c r="E10" s="45">
        <v>8.9999999999999993E-3</v>
      </c>
      <c r="F10" s="25"/>
      <c r="G10" s="28">
        <f>B1*B10*D10</f>
        <v>42000</v>
      </c>
      <c r="H10" s="28">
        <f>B1*E10*B10</f>
        <v>13499.999999999998</v>
      </c>
      <c r="I10" s="28">
        <f t="shared" si="0"/>
        <v>-28500</v>
      </c>
      <c r="J10" s="5" t="s">
        <v>81</v>
      </c>
      <c r="K10" s="30"/>
    </row>
    <row r="11" spans="1:16" s="6" customFormat="1" x14ac:dyDescent="0.25">
      <c r="A11" s="43" t="s">
        <v>66</v>
      </c>
      <c r="B11" s="47">
        <v>11879</v>
      </c>
      <c r="C11" s="44"/>
      <c r="D11" s="45">
        <v>6.5000000000000002E-2</v>
      </c>
      <c r="E11" s="45">
        <v>3.2000000000000001E-2</v>
      </c>
      <c r="F11" s="25"/>
      <c r="G11" s="28">
        <f>B1*D11*B11</f>
        <v>77213.5</v>
      </c>
      <c r="H11" s="28">
        <f>B1*E11*B11</f>
        <v>38012.800000000003</v>
      </c>
      <c r="I11" s="28">
        <f>H11-G11</f>
        <v>-39200.699999999997</v>
      </c>
      <c r="J11" s="5" t="s">
        <v>80</v>
      </c>
      <c r="K11" s="21"/>
      <c r="L11" s="2"/>
      <c r="M11" s="2"/>
      <c r="N11" s="2"/>
      <c r="O11" s="2"/>
      <c r="P11" s="2"/>
    </row>
    <row r="12" spans="1:16" s="56" customFormat="1" x14ac:dyDescent="0.25">
      <c r="D12" s="68"/>
      <c r="E12" s="68"/>
      <c r="F12" s="68"/>
      <c r="G12" s="69">
        <f>SUM(G5:G11)</f>
        <v>498977.89999999997</v>
      </c>
      <c r="H12" s="69">
        <f>SUM(H5:H11)</f>
        <v>394080.39999999997</v>
      </c>
      <c r="I12" s="69">
        <f>H12-G12</f>
        <v>-104897.5</v>
      </c>
      <c r="J12" s="57"/>
      <c r="K12" s="62"/>
      <c r="L12" s="70"/>
      <c r="M12" s="70"/>
      <c r="N12" s="57"/>
      <c r="O12" s="57"/>
      <c r="P12" s="57"/>
    </row>
    <row r="13" spans="1:16" s="56" customFormat="1" ht="13.8" customHeight="1" x14ac:dyDescent="0.25">
      <c r="D13" s="71"/>
      <c r="E13" s="71"/>
      <c r="F13" s="71" t="s">
        <v>47</v>
      </c>
      <c r="G13" s="72">
        <f>G12/B1</f>
        <v>4989.7789999999995</v>
      </c>
      <c r="H13" s="72">
        <f>H12/B1</f>
        <v>3940.8039999999996</v>
      </c>
      <c r="I13" s="72">
        <f>H13-G13</f>
        <v>-1048.9749999999999</v>
      </c>
      <c r="J13" s="57"/>
      <c r="K13" s="57"/>
      <c r="L13" s="57"/>
      <c r="M13" s="57"/>
      <c r="N13" s="57"/>
      <c r="O13" s="57"/>
      <c r="P13" s="57"/>
    </row>
    <row r="14" spans="1:16" s="6" customFormat="1" x14ac:dyDescent="0.25">
      <c r="D14" s="32" t="s">
        <v>72</v>
      </c>
      <c r="E14" s="33"/>
      <c r="F14" s="33"/>
      <c r="G14" s="27"/>
      <c r="H14" s="27"/>
      <c r="I14" s="27"/>
      <c r="J14" s="2"/>
      <c r="K14" s="2"/>
      <c r="L14" s="2"/>
      <c r="M14" s="2"/>
      <c r="N14" s="2"/>
      <c r="O14" s="2"/>
      <c r="P14" s="2"/>
    </row>
    <row r="15" spans="1:16" x14ac:dyDescent="0.25">
      <c r="A15" s="6"/>
      <c r="B15" s="24"/>
      <c r="C15" s="24"/>
      <c r="D15" s="24" t="s">
        <v>9</v>
      </c>
      <c r="E15" s="24" t="s">
        <v>36</v>
      </c>
      <c r="F15" s="24" t="s">
        <v>9</v>
      </c>
      <c r="G15" s="24" t="s">
        <v>36</v>
      </c>
    </row>
    <row r="16" spans="1:16" x14ac:dyDescent="0.25">
      <c r="A16" s="6" t="s">
        <v>49</v>
      </c>
      <c r="B16" s="24" t="s">
        <v>34</v>
      </c>
      <c r="C16" s="24" t="s">
        <v>26</v>
      </c>
      <c r="D16" s="24" t="s">
        <v>19</v>
      </c>
      <c r="E16" s="24" t="s">
        <v>19</v>
      </c>
      <c r="F16" s="24" t="s">
        <v>37</v>
      </c>
      <c r="G16" s="24" t="s">
        <v>37</v>
      </c>
    </row>
    <row r="17" spans="1:8" x14ac:dyDescent="0.25">
      <c r="A17" s="6" t="s">
        <v>36</v>
      </c>
      <c r="B17" s="14"/>
      <c r="C17" s="14"/>
      <c r="D17" s="14"/>
      <c r="E17" s="14"/>
      <c r="F17" s="14"/>
      <c r="G17" s="14"/>
    </row>
    <row r="18" spans="1:8" x14ac:dyDescent="0.25">
      <c r="A18" s="34" t="s">
        <v>17</v>
      </c>
      <c r="B18" s="14" t="s">
        <v>18</v>
      </c>
      <c r="C18" s="27">
        <v>23000</v>
      </c>
      <c r="D18" s="14">
        <v>0</v>
      </c>
      <c r="E18" s="14">
        <v>1</v>
      </c>
      <c r="F18" s="27">
        <f>C18*D18</f>
        <v>0</v>
      </c>
      <c r="G18" s="27">
        <f>C18*E18</f>
        <v>23000</v>
      </c>
    </row>
    <row r="19" spans="1:8" x14ac:dyDescent="0.25">
      <c r="A19" s="34" t="s">
        <v>86</v>
      </c>
      <c r="B19" s="14" t="s">
        <v>18</v>
      </c>
      <c r="C19" s="27">
        <v>400</v>
      </c>
      <c r="D19" s="14">
        <v>0</v>
      </c>
      <c r="E19" s="14">
        <v>1</v>
      </c>
      <c r="F19" s="27">
        <f t="shared" ref="F19:F24" si="1">C19*D19</f>
        <v>0</v>
      </c>
      <c r="G19" s="27">
        <f t="shared" ref="G19:G35" si="2">C19*E19</f>
        <v>400</v>
      </c>
    </row>
    <row r="20" spans="1:8" x14ac:dyDescent="0.25">
      <c r="A20" s="35" t="s">
        <v>76</v>
      </c>
      <c r="B20" s="36" t="s">
        <v>77</v>
      </c>
      <c r="C20" s="37">
        <v>0.14000000000000001</v>
      </c>
      <c r="D20" s="36">
        <v>0</v>
      </c>
      <c r="E20" s="36">
        <v>132</v>
      </c>
      <c r="F20" s="38">
        <f t="shared" si="1"/>
        <v>0</v>
      </c>
      <c r="G20" s="38">
        <f t="shared" si="2"/>
        <v>18.48</v>
      </c>
    </row>
    <row r="21" spans="1:8" x14ac:dyDescent="0.25">
      <c r="A21" s="34" t="s">
        <v>31</v>
      </c>
      <c r="B21" s="14" t="s">
        <v>18</v>
      </c>
      <c r="C21" s="27">
        <v>50</v>
      </c>
      <c r="D21" s="14">
        <v>0</v>
      </c>
      <c r="E21" s="14">
        <v>3</v>
      </c>
      <c r="F21" s="27">
        <f t="shared" si="1"/>
        <v>0</v>
      </c>
      <c r="G21" s="27">
        <f t="shared" si="2"/>
        <v>150</v>
      </c>
    </row>
    <row r="22" spans="1:8" x14ac:dyDescent="0.25">
      <c r="A22" s="34" t="s">
        <v>67</v>
      </c>
      <c r="B22" s="14" t="s">
        <v>18</v>
      </c>
      <c r="C22" s="27">
        <v>180</v>
      </c>
      <c r="D22" s="14">
        <v>0</v>
      </c>
      <c r="E22" s="14">
        <v>2</v>
      </c>
      <c r="F22" s="27">
        <f t="shared" si="1"/>
        <v>0</v>
      </c>
      <c r="G22" s="27">
        <f t="shared" si="2"/>
        <v>360</v>
      </c>
    </row>
    <row r="23" spans="1:8" x14ac:dyDescent="0.25">
      <c r="A23" s="34" t="s">
        <v>85</v>
      </c>
      <c r="B23" s="14" t="s">
        <v>18</v>
      </c>
      <c r="C23" s="27">
        <v>8</v>
      </c>
      <c r="D23" s="14">
        <v>0</v>
      </c>
      <c r="E23" s="14">
        <v>18</v>
      </c>
      <c r="F23" s="27">
        <f t="shared" si="1"/>
        <v>0</v>
      </c>
      <c r="G23" s="27">
        <f t="shared" si="2"/>
        <v>144</v>
      </c>
    </row>
    <row r="24" spans="1:8" x14ac:dyDescent="0.25">
      <c r="A24" s="34" t="s">
        <v>71</v>
      </c>
      <c r="B24" s="14" t="s">
        <v>18</v>
      </c>
      <c r="C24" s="27">
        <v>30</v>
      </c>
      <c r="D24" s="14">
        <v>0</v>
      </c>
      <c r="E24" s="14">
        <v>1</v>
      </c>
      <c r="F24" s="27">
        <f t="shared" si="1"/>
        <v>0</v>
      </c>
      <c r="G24" s="27">
        <f t="shared" si="2"/>
        <v>30</v>
      </c>
    </row>
    <row r="25" spans="1:8" x14ac:dyDescent="0.25">
      <c r="A25" s="12" t="s">
        <v>9</v>
      </c>
      <c r="B25" s="14"/>
      <c r="C25" s="27"/>
      <c r="D25" s="14"/>
      <c r="E25" s="14"/>
      <c r="F25" s="27"/>
      <c r="G25" s="27"/>
    </row>
    <row r="26" spans="1:8" x14ac:dyDescent="0.25">
      <c r="A26" s="34" t="s">
        <v>69</v>
      </c>
      <c r="B26" s="14" t="s">
        <v>18</v>
      </c>
      <c r="C26" s="27">
        <v>50</v>
      </c>
      <c r="D26" s="14">
        <v>2</v>
      </c>
      <c r="E26" s="14">
        <v>0</v>
      </c>
      <c r="F26" s="27">
        <f t="shared" ref="F26:F35" si="3">C26*D26</f>
        <v>100</v>
      </c>
      <c r="G26" s="27">
        <f t="shared" si="2"/>
        <v>0</v>
      </c>
    </row>
    <row r="27" spans="1:8" x14ac:dyDescent="0.25">
      <c r="A27" s="34" t="s">
        <v>85</v>
      </c>
      <c r="B27" s="14" t="s">
        <v>18</v>
      </c>
      <c r="C27" s="27">
        <v>8</v>
      </c>
      <c r="D27" s="14">
        <v>16</v>
      </c>
      <c r="E27" s="14">
        <v>0</v>
      </c>
      <c r="F27" s="27">
        <f t="shared" si="3"/>
        <v>128</v>
      </c>
      <c r="G27" s="27">
        <v>0</v>
      </c>
    </row>
    <row r="28" spans="1:8" x14ac:dyDescent="0.25">
      <c r="A28" s="34" t="s">
        <v>29</v>
      </c>
      <c r="B28" s="14" t="s">
        <v>18</v>
      </c>
      <c r="C28" s="27">
        <v>3600</v>
      </c>
      <c r="D28" s="14">
        <v>1</v>
      </c>
      <c r="E28" s="14">
        <v>0</v>
      </c>
      <c r="F28" s="27">
        <f>C28*D28</f>
        <v>3600</v>
      </c>
      <c r="G28" s="27">
        <f t="shared" si="2"/>
        <v>0</v>
      </c>
    </row>
    <row r="29" spans="1:8" x14ac:dyDescent="0.25">
      <c r="A29" s="34" t="s">
        <v>68</v>
      </c>
      <c r="B29" s="14" t="s">
        <v>34</v>
      </c>
      <c r="C29" s="27">
        <v>2500</v>
      </c>
      <c r="D29" s="14">
        <v>1</v>
      </c>
      <c r="E29" s="14">
        <v>0</v>
      </c>
      <c r="F29" s="27">
        <f>C29*D29</f>
        <v>2500</v>
      </c>
      <c r="G29" s="27">
        <f t="shared" si="2"/>
        <v>0</v>
      </c>
    </row>
    <row r="30" spans="1:8" x14ac:dyDescent="0.25">
      <c r="A30" s="12" t="s">
        <v>25</v>
      </c>
      <c r="B30" s="14"/>
      <c r="C30" s="27"/>
      <c r="D30" s="14"/>
      <c r="E30" s="14"/>
      <c r="F30" s="27"/>
      <c r="G30" s="27"/>
    </row>
    <row r="31" spans="1:8" x14ac:dyDescent="0.25">
      <c r="A31" s="34" t="s">
        <v>51</v>
      </c>
      <c r="B31" s="14" t="s">
        <v>21</v>
      </c>
      <c r="C31" s="27">
        <v>25</v>
      </c>
      <c r="D31" s="14">
        <v>0</v>
      </c>
      <c r="E31" s="14">
        <v>148</v>
      </c>
      <c r="F31" s="27">
        <v>0</v>
      </c>
      <c r="G31" s="27">
        <f>C31*E31</f>
        <v>3700</v>
      </c>
    </row>
    <row r="32" spans="1:8" x14ac:dyDescent="0.25">
      <c r="A32" s="34" t="s">
        <v>33</v>
      </c>
      <c r="B32" s="14" t="s">
        <v>21</v>
      </c>
      <c r="C32" s="27">
        <v>25</v>
      </c>
      <c r="D32" s="14">
        <v>277</v>
      </c>
      <c r="E32" s="14">
        <v>0</v>
      </c>
      <c r="F32" s="27">
        <f>C32*D32</f>
        <v>6925</v>
      </c>
      <c r="G32" s="27">
        <v>0</v>
      </c>
      <c r="H32" s="6"/>
    </row>
    <row r="33" spans="1:9" x14ac:dyDescent="0.25">
      <c r="A33" s="12" t="s">
        <v>27</v>
      </c>
      <c r="B33" s="14"/>
      <c r="C33" s="27"/>
      <c r="D33" s="14"/>
      <c r="E33" s="14"/>
      <c r="F33" s="27"/>
      <c r="G33" s="27"/>
      <c r="H33" s="6"/>
    </row>
    <row r="34" spans="1:9" x14ac:dyDescent="0.25">
      <c r="A34" s="34" t="s">
        <v>83</v>
      </c>
      <c r="B34" s="14" t="s">
        <v>20</v>
      </c>
      <c r="C34" s="27">
        <v>190</v>
      </c>
      <c r="D34" s="14">
        <v>70.400000000000006</v>
      </c>
      <c r="E34" s="14">
        <v>48.6</v>
      </c>
      <c r="F34" s="27">
        <f>C34*D34</f>
        <v>13376.000000000002</v>
      </c>
      <c r="G34" s="27">
        <f t="shared" si="2"/>
        <v>9234</v>
      </c>
      <c r="H34" s="6"/>
    </row>
    <row r="35" spans="1:9" x14ac:dyDescent="0.25">
      <c r="A35" s="34" t="s">
        <v>28</v>
      </c>
      <c r="B35" s="14" t="s">
        <v>38</v>
      </c>
      <c r="C35" s="27">
        <v>1700</v>
      </c>
      <c r="D35" s="14">
        <v>6.2</v>
      </c>
      <c r="E35" s="14">
        <v>2.6</v>
      </c>
      <c r="F35" s="27">
        <f t="shared" si="3"/>
        <v>10540</v>
      </c>
      <c r="G35" s="27">
        <f t="shared" si="2"/>
        <v>4420</v>
      </c>
      <c r="H35" s="6"/>
      <c r="I35" s="39"/>
    </row>
    <row r="36" spans="1:9" x14ac:dyDescent="0.25">
      <c r="A36" s="12" t="s">
        <v>32</v>
      </c>
      <c r="B36" s="14"/>
      <c r="C36" s="27"/>
      <c r="D36" s="14"/>
      <c r="E36" s="14"/>
      <c r="F36" s="27"/>
      <c r="G36" s="27"/>
      <c r="H36" s="6"/>
    </row>
    <row r="37" spans="1:9" x14ac:dyDescent="0.25">
      <c r="A37" s="34" t="s">
        <v>22</v>
      </c>
      <c r="B37" s="14" t="s">
        <v>24</v>
      </c>
      <c r="C37" s="27">
        <v>150</v>
      </c>
      <c r="D37" s="14">
        <v>2</v>
      </c>
      <c r="E37" s="14">
        <v>2</v>
      </c>
      <c r="F37" s="27">
        <f>C37*D37</f>
        <v>300</v>
      </c>
      <c r="G37" s="27">
        <f>E37*C37</f>
        <v>300</v>
      </c>
    </row>
    <row r="38" spans="1:9" x14ac:dyDescent="0.25">
      <c r="A38" s="34" t="s">
        <v>23</v>
      </c>
      <c r="B38" s="14" t="s">
        <v>24</v>
      </c>
      <c r="C38" s="27">
        <v>100</v>
      </c>
      <c r="D38" s="14">
        <v>2</v>
      </c>
      <c r="E38" s="14">
        <v>2</v>
      </c>
      <c r="F38" s="27">
        <f>C38*D38</f>
        <v>200</v>
      </c>
      <c r="G38" s="27">
        <f>C38*E38</f>
        <v>200</v>
      </c>
    </row>
    <row r="39" spans="1:9" x14ac:dyDescent="0.25">
      <c r="A39" s="6"/>
      <c r="B39" s="6"/>
      <c r="C39" s="6"/>
      <c r="D39" s="6" t="s">
        <v>47</v>
      </c>
      <c r="E39" s="22"/>
      <c r="F39" s="27">
        <f>SUM(F18:F38)</f>
        <v>37669</v>
      </c>
      <c r="G39" s="27">
        <f>SUM(G18:G38)</f>
        <v>41956.479999999996</v>
      </c>
    </row>
    <row r="40" spans="1:9" x14ac:dyDescent="0.25">
      <c r="A40" s="6"/>
      <c r="B40" s="6"/>
      <c r="C40" s="6"/>
      <c r="D40" s="6" t="s">
        <v>50</v>
      </c>
      <c r="E40" s="22"/>
      <c r="F40" s="27"/>
      <c r="G40" s="27">
        <f>G39-F39</f>
        <v>4287.4799999999959</v>
      </c>
    </row>
    <row r="41" spans="1:9" x14ac:dyDescent="0.25">
      <c r="A41" s="6"/>
      <c r="B41" s="6"/>
      <c r="C41" s="6"/>
      <c r="D41" s="6" t="s">
        <v>61</v>
      </c>
      <c r="E41" s="22"/>
      <c r="F41" s="27"/>
      <c r="G41" s="27">
        <f>G40+I13</f>
        <v>3238.504999999996</v>
      </c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84"/>
      <c r="B43" s="84"/>
      <c r="C43" s="84"/>
      <c r="D43" s="84"/>
      <c r="E43" s="84"/>
      <c r="F43" s="84"/>
      <c r="G43" s="84"/>
      <c r="H43" s="84"/>
      <c r="I43" s="84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6" spans="1:9" x14ac:dyDescent="0.25">
      <c r="A46" s="36"/>
      <c r="B46" s="36"/>
      <c r="C46" s="36"/>
    </row>
    <row r="47" spans="1:9" x14ac:dyDescent="0.25">
      <c r="A47" s="40"/>
      <c r="B47" s="36"/>
      <c r="C47" s="36"/>
    </row>
    <row r="48" spans="1:9" x14ac:dyDescent="0.25">
      <c r="A48" s="40"/>
      <c r="B48" s="36"/>
      <c r="C48" s="36"/>
    </row>
  </sheetData>
  <mergeCells count="2">
    <mergeCell ref="A43:I43"/>
    <mergeCell ref="A2:I2"/>
  </mergeCells>
  <phoneticPr fontId="4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0AE9FE72F1FD4FA46739F0DC2F4AD6" ma:contentTypeVersion="10" ma:contentTypeDescription="Create a new document." ma:contentTypeScope="" ma:versionID="1a26655127529ede85cfa83776cb90ec">
  <xsd:schema xmlns:xsd="http://www.w3.org/2001/XMLSchema" xmlns:xs="http://www.w3.org/2001/XMLSchema" xmlns:p="http://schemas.microsoft.com/office/2006/metadata/properties" xmlns:ns3="c7786b48-765b-4c58-81b9-da670b01b81c" targetNamespace="http://schemas.microsoft.com/office/2006/metadata/properties" ma:root="true" ma:fieldsID="a3b1594f42f2e29981b04e8b488dfd83" ns3:_="">
    <xsd:import namespace="c7786b48-765b-4c58-81b9-da670b01b81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786b48-765b-4c58-81b9-da670b01b8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4B031E2-C21B-4705-9323-98396C2F5D0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c7786b48-765b-4c58-81b9-da670b01b81c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BF228B1-F7BD-4E48-9B1D-96E0CDFB93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6EF9CD-BE4C-4F74-B911-0113A7CE41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786b48-765b-4c58-81b9-da670b01b8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Scenario</vt:lpstr>
      <vt:lpstr>Annual Cost + FU</vt:lpstr>
    </vt:vector>
  </TitlesOfParts>
  <Company>Medtronic,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Sadri, Hamid</dc:creator>
  <cp:keywords>Medtronic Controlled</cp:keywords>
  <cp:lastModifiedBy>Sadri, Hamid</cp:lastModifiedBy>
  <dcterms:created xsi:type="dcterms:W3CDTF">2017-06-14T14:17:53Z</dcterms:created>
  <dcterms:modified xsi:type="dcterms:W3CDTF">2022-03-25T18:16:27Z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a8c45211-e818-48a4-b16f-fc7cbb8a7b48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0x010100E30AE9FE72F1FD4FA46739F0DC2F4AD6</vt:lpwstr>
  </property>
</Properties>
</file>